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5" windowWidth="11790" windowHeight="5040" tabRatio="599" activeTab="0"/>
  </bookViews>
  <sheets>
    <sheet name="Character sheet" sheetId="1" r:id="rId1"/>
    <sheet name="Sheet2" sheetId="2" state="hidden" r:id="rId2"/>
    <sheet name="Sheet3" sheetId="3" state="hidden" r:id="rId3"/>
    <sheet name="Sheet4" sheetId="4" state="hidden" r:id="rId4"/>
    <sheet name="Sheet5" sheetId="5" state="hidden" r:id="rId5"/>
    <sheet name="Sheet6" sheetId="6" state="hidden" r:id="rId6"/>
    <sheet name="Sheet7" sheetId="7" state="hidden" r:id="rId7"/>
    <sheet name="Sheet8" sheetId="8" state="hidden" r:id="rId8"/>
  </sheets>
  <definedNames>
    <definedName name="_xlnm.Print_Area" localSheetId="0">'Character sheet'!$A$1:$AC$120</definedName>
  </definedNames>
  <calcPr fullCalcOnLoad="1"/>
</workbook>
</file>

<file path=xl/sharedStrings.xml><?xml version="1.0" encoding="utf-8"?>
<sst xmlns="http://schemas.openxmlformats.org/spreadsheetml/2006/main" count="418" uniqueCount="275">
  <si>
    <t>Player Name:</t>
  </si>
  <si>
    <t>Exp:</t>
  </si>
  <si>
    <t xml:space="preserve">Race: </t>
  </si>
  <si>
    <t>Class:</t>
  </si>
  <si>
    <t xml:space="preserve">Level: </t>
  </si>
  <si>
    <t xml:space="preserve">Armor class: </t>
  </si>
  <si>
    <t>Alignment:</t>
  </si>
  <si>
    <t xml:space="preserve">Height: </t>
  </si>
  <si>
    <t xml:space="preserve">Age:  </t>
  </si>
  <si>
    <t xml:space="preserve">Weight: </t>
  </si>
  <si>
    <t>Eyes:</t>
  </si>
  <si>
    <t xml:space="preserve">Sex: </t>
  </si>
  <si>
    <t xml:space="preserve">Deity: </t>
  </si>
  <si>
    <t>Hair:</t>
  </si>
  <si>
    <t>PPDM</t>
  </si>
  <si>
    <t>RSW</t>
  </si>
  <si>
    <t>PP</t>
  </si>
  <si>
    <t>Spell</t>
  </si>
  <si>
    <t>Weapons</t>
  </si>
  <si>
    <t>THACO</t>
  </si>
  <si>
    <t>RANGE</t>
  </si>
  <si>
    <t>Equipment</t>
  </si>
  <si>
    <t>Money</t>
  </si>
  <si>
    <t>Gold</t>
  </si>
  <si>
    <t>Silver</t>
  </si>
  <si>
    <t>Copper</t>
  </si>
  <si>
    <t>GEMS</t>
  </si>
  <si>
    <t>Notes:</t>
  </si>
  <si>
    <t>-5                 -4               1                            3                       1               0%</t>
  </si>
  <si>
    <t xml:space="preserve">-3                 -2               1                            5                       1               0%   </t>
  </si>
  <si>
    <t>-3                 -1               5                           10                      2               0%</t>
  </si>
  <si>
    <t>-1                 None         20                          55                      4                0%</t>
  </si>
  <si>
    <t xml:space="preserve">-2                 -1              10                          25                      3                0% </t>
  </si>
  <si>
    <t>Normal          None         35                          90                      5               1%</t>
  </si>
  <si>
    <t>Normal          None         40                         115                     6               2%</t>
  </si>
  <si>
    <t>Normal          None         45                         140                     7               3%</t>
  </si>
  <si>
    <t>Normal          +1             70                         195                     9              10%</t>
  </si>
  <si>
    <t>Normal          None         55                         170                     8               7%</t>
  </si>
  <si>
    <t>+1                 +2             110                      255                     11             16%</t>
  </si>
  <si>
    <t xml:space="preserve">+1                 +1             85                        220                     10             13% </t>
  </si>
  <si>
    <t>+1                 +3             135                      280                     12             20%</t>
  </si>
  <si>
    <t>+2                 +3             160                      305                     13             25%</t>
  </si>
  <si>
    <t>+2                 +4             185                      330                     14             30%</t>
  </si>
  <si>
    <t>+2                 +5             235                      380                     15(3)         35%</t>
  </si>
  <si>
    <t>+3                 +6             335                      480                     16(6)         40%</t>
  </si>
  <si>
    <t>+3                 +7             485                      640                     16(8)         50%  Hill Giant</t>
  </si>
  <si>
    <t>+3                 +8             535                      700                     17(10)       60%  Stone Giant</t>
  </si>
  <si>
    <t>+4                 +9             635                      810                     17(12)       70%  Frost Giant</t>
  </si>
  <si>
    <t>+4                 +10           785                      970                     18(14)       80%  Fire Giant</t>
  </si>
  <si>
    <t>+7                 +14         1,535                    1,750                   19(18)       99%  Titan</t>
  </si>
  <si>
    <t>+6                 +12         1,235                    1,440                   19(17)       95%  Storm Giant</t>
  </si>
  <si>
    <t>+5                 +11           935                     1,130                   18(16)       90%  Cloud Giant</t>
  </si>
  <si>
    <t>18/01-50</t>
  </si>
  <si>
    <t>18/51-75</t>
  </si>
  <si>
    <t>18/76-90</t>
  </si>
  <si>
    <t>18/91-99</t>
  </si>
  <si>
    <t>18/00</t>
  </si>
  <si>
    <t>DEX</t>
  </si>
  <si>
    <t>STR</t>
  </si>
  <si>
    <t xml:space="preserve">      -6                   -6                   +5</t>
  </si>
  <si>
    <t xml:space="preserve">      -4                   -4                   +5</t>
  </si>
  <si>
    <t xml:space="preserve">      -3                   -3                   +4</t>
  </si>
  <si>
    <t xml:space="preserve">      -2                   -2                   +3</t>
  </si>
  <si>
    <t xml:space="preserve">      -1                   -1                   +2</t>
  </si>
  <si>
    <t xml:space="preserve">       0                    0                   +1</t>
  </si>
  <si>
    <t xml:space="preserve">       0                    0                     0</t>
  </si>
  <si>
    <t xml:space="preserve">       0                    0                    -1</t>
  </si>
  <si>
    <t xml:space="preserve">     +1                  +1                    -2</t>
  </si>
  <si>
    <t xml:space="preserve">     +2                  +2                    -3</t>
  </si>
  <si>
    <t xml:space="preserve">     +2                  +2                    -4</t>
  </si>
  <si>
    <t xml:space="preserve">     +3                  +3                    -4</t>
  </si>
  <si>
    <t xml:space="preserve">     +4                  +4                    -5</t>
  </si>
  <si>
    <t xml:space="preserve">     +5                  +5                    -6</t>
  </si>
  <si>
    <t>CON</t>
  </si>
  <si>
    <t>-3                 25%                       30%             -2                  Nil</t>
  </si>
  <si>
    <t>-2                 30%                       35%             -1                  Nil</t>
  </si>
  <si>
    <t>-2                 35%                       40%              0                  Nil</t>
  </si>
  <si>
    <t>-1                 40%                       45%              0                  Nil</t>
  </si>
  <si>
    <t>-1                 45%                       50%              0                  Nil</t>
  </si>
  <si>
    <t>-1                 50%                       55%              0                  Nil</t>
  </si>
  <si>
    <t xml:space="preserve"> 0                 55%                       60%              0                  Nil</t>
  </si>
  <si>
    <t xml:space="preserve"> 0                 60%                       65%              0                  Nil</t>
  </si>
  <si>
    <t xml:space="preserve"> 0                 65%                       70%              0                  Nil</t>
  </si>
  <si>
    <t xml:space="preserve"> 0                 70%                       75%              0                  Nil</t>
  </si>
  <si>
    <t xml:space="preserve"> 0                 75%                       80%              0                  Nil</t>
  </si>
  <si>
    <t xml:space="preserve"> 0                 80%                       85%              0                  Nil</t>
  </si>
  <si>
    <t xml:space="preserve"> 0                 85%                       90%              0                  Nil</t>
  </si>
  <si>
    <t xml:space="preserve"> 0                 88%                       92%              0                  Nil</t>
  </si>
  <si>
    <t>+1                90%                       94%              0                  Nil</t>
  </si>
  <si>
    <t>+2                95%                       96%              0                  Nil</t>
  </si>
  <si>
    <t>+2(+3)          97%                       98%              0                  Nil</t>
  </si>
  <si>
    <t>+2(+4)          99%                      100%             0                  Nil</t>
  </si>
  <si>
    <t>+2(+5)          99%                      100%           +1                  Nil</t>
  </si>
  <si>
    <t>+2(+5)          99%                      100%           +1                1/6 turns</t>
  </si>
  <si>
    <t>+2(+6)          99%                      100%           +2                1/5 turns</t>
  </si>
  <si>
    <t xml:space="preserve">+2(+6)          99%                      100%           +2                1/4 turns   </t>
  </si>
  <si>
    <t>+2(+6)          99%                      100%           +3                1/3 turns</t>
  </si>
  <si>
    <t>+2(+7)          99%                      100%           +3                1/2 turns</t>
  </si>
  <si>
    <t>+2(+7)         100%                     100%           +4                1/1 turn</t>
  </si>
  <si>
    <t>INT</t>
  </si>
  <si>
    <t>0                          -                -                       -                  -</t>
  </si>
  <si>
    <t>-6                           -                    80%             -</t>
  </si>
  <si>
    <t xml:space="preserve"> 0                           -8                            -7</t>
  </si>
  <si>
    <t>1                          -                -                       -                  -</t>
  </si>
  <si>
    <t>2                         4th            35%                   6                 -</t>
  </si>
  <si>
    <t>2                         5th            40%                   7                 -</t>
  </si>
  <si>
    <t>2                         5th            45%                   7                 -</t>
  </si>
  <si>
    <t>3                         6th            50%                   7                 -</t>
  </si>
  <si>
    <t>3                         6th            55%                   9                 -</t>
  </si>
  <si>
    <t>4                         7th            60%                   9                 -</t>
  </si>
  <si>
    <t>5                         8th            70%                  11                -</t>
  </si>
  <si>
    <t>4                         7th            65%                  11                -</t>
  </si>
  <si>
    <t>6                         8th            75%                  14                -</t>
  </si>
  <si>
    <t>7                         9th            85%                  18                -</t>
  </si>
  <si>
    <t>8                         9th            95%                  All                1st-lvl illusions</t>
  </si>
  <si>
    <t>9                         9th            96%                  All                2nd-lvl illusions</t>
  </si>
  <si>
    <t>10                       9th            97%                  All                3rd-lvl illusions</t>
  </si>
  <si>
    <t>11                       9th            98%                  All                4th-lvl illusions</t>
  </si>
  <si>
    <t>12                       9th            99%                  All                5th-lvl illusions</t>
  </si>
  <si>
    <t>15                       9th           100%                 All                6th-lvl illusions</t>
  </si>
  <si>
    <t>20                       9th           100%                 All                7th-lvl illusions</t>
  </si>
  <si>
    <t xml:space="preserve">WIS </t>
  </si>
  <si>
    <t>CHR</t>
  </si>
  <si>
    <t xml:space="preserve"> 1                           -7                            -6</t>
  </si>
  <si>
    <t xml:space="preserve"> 1                           -6                            -5</t>
  </si>
  <si>
    <t xml:space="preserve"> 1                           -5                            -4</t>
  </si>
  <si>
    <t xml:space="preserve"> 2                           -4                            -3</t>
  </si>
  <si>
    <t xml:space="preserve"> 2                           -3                            -2</t>
  </si>
  <si>
    <t xml:space="preserve"> 3                           -2                            -1</t>
  </si>
  <si>
    <t xml:space="preserve"> 3                           -1                             0</t>
  </si>
  <si>
    <t xml:space="preserve"> 4                            0                             0</t>
  </si>
  <si>
    <t xml:space="preserve"> 5                            0                             0</t>
  </si>
  <si>
    <t xml:space="preserve"> 5                            0                           +1</t>
  </si>
  <si>
    <t xml:space="preserve"> 6                          +1                           +2</t>
  </si>
  <si>
    <t xml:space="preserve"> 7                          +3                           +3</t>
  </si>
  <si>
    <t xml:space="preserve"> 8                          +4                           +5</t>
  </si>
  <si>
    <t>10                         +6                           +6</t>
  </si>
  <si>
    <t>15                         +8                           +7</t>
  </si>
  <si>
    <t>20                        +10                          +8</t>
  </si>
  <si>
    <t>25                        +12                          +9</t>
  </si>
  <si>
    <t>30                        +14                         +10</t>
  </si>
  <si>
    <t>35                        +16                         +11</t>
  </si>
  <si>
    <t>40                        +18                         +12</t>
  </si>
  <si>
    <t>45                        +20                         +13</t>
  </si>
  <si>
    <t>50                        +20                         +14</t>
  </si>
  <si>
    <t>-4                           -                    60%             -</t>
  </si>
  <si>
    <t>-3                           -                    50%             -</t>
  </si>
  <si>
    <t>-2                           -                    45%             -</t>
  </si>
  <si>
    <t>-1                           -                    40%             -</t>
  </si>
  <si>
    <t>-1                           -                    35%             -</t>
  </si>
  <si>
    <t>-1                           -                    30%             -</t>
  </si>
  <si>
    <t xml:space="preserve"> 0                           -                    25%             -</t>
  </si>
  <si>
    <t xml:space="preserve"> 0                           0                   20%             -</t>
  </si>
  <si>
    <t xml:space="preserve"> 0                           0                   15%             -</t>
  </si>
  <si>
    <t xml:space="preserve"> 0                           0                   10%             -</t>
  </si>
  <si>
    <t xml:space="preserve"> 0                           0                     5%             -</t>
  </si>
  <si>
    <t xml:space="preserve"> 0                          1st                   0%             -</t>
  </si>
  <si>
    <t>+1                         2nd                  0%             -</t>
  </si>
  <si>
    <t>+2                         2nd                  0%             -</t>
  </si>
  <si>
    <t>+3                         3rd                   0%             -</t>
  </si>
  <si>
    <t>+4                         4th                   0%             -</t>
  </si>
  <si>
    <t>+4                      2nd, 4th              0%             Forget, hold person Ray of enfeeblement, scare</t>
  </si>
  <si>
    <t>+4                      1st, 4th               0%            Cause fear, Charm person, Command, Friends, Hypnotism</t>
  </si>
  <si>
    <t>+4                      3rd, 5th               0%             Fear</t>
  </si>
  <si>
    <t>+4                      4th, 5th               0%             Charm monster, Confusion Emotion, Fumble, Suggestion</t>
  </si>
  <si>
    <t>+4                      5th, 5th               0%             Chaos, Feeblemind, hold monster, Magic jar, Quest</t>
  </si>
  <si>
    <t>+4                      6th, 7th               0%             Antipathy/sympathy, Death spell, Mas charm</t>
  </si>
  <si>
    <t>Please input a valid number</t>
  </si>
  <si>
    <t>Hit Prob   Damage   Wight Allw         Max Press         Open Door     BB/LG    Notes</t>
  </si>
  <si>
    <t>Reaction Adj   Missle Adj.     Def. Adj.</t>
  </si>
  <si>
    <t>Hp Adj.   Sys Shock            Resurrection  Poison Save   Regen.</t>
  </si>
  <si>
    <t>Magic Def     Bonus Spells     Spell Fail      Spell Immunity</t>
  </si>
  <si>
    <t>Max Henchmen     Loyalty Base         Reaction Adj.</t>
  </si>
  <si>
    <t>thaco:</t>
  </si>
  <si>
    <t>Level</t>
  </si>
  <si>
    <t>class</t>
  </si>
  <si>
    <t>class1:</t>
  </si>
  <si>
    <t>Str</t>
  </si>
  <si>
    <t xml:space="preserve">fighter </t>
  </si>
  <si>
    <t>mage</t>
  </si>
  <si>
    <t>thief</t>
  </si>
  <si>
    <t>cleric</t>
  </si>
  <si>
    <t>Group</t>
  </si>
  <si>
    <t>Priest</t>
  </si>
  <si>
    <t>Rogue</t>
  </si>
  <si>
    <t>Warrior</t>
  </si>
  <si>
    <t>Wizard</t>
  </si>
  <si>
    <t>dou</t>
  </si>
  <si>
    <t>tri</t>
  </si>
  <si>
    <t>sind</t>
  </si>
  <si>
    <t>Languages   Spell Lvl.    Learn spell    Spell/level     illi. Immunity</t>
  </si>
  <si>
    <t>+4                      6th, 6th               0%             Geas, Mass suggestion, Rod of rulership</t>
  </si>
  <si>
    <t>Hit points:</t>
  </si>
  <si>
    <t>BW</t>
  </si>
  <si>
    <t>Special Abilities:</t>
  </si>
  <si>
    <t>Other</t>
  </si>
  <si>
    <t>Base Saving Throws:</t>
  </si>
  <si>
    <t>Base THAC0 - Right Hand/Primary Weapon:</t>
  </si>
  <si>
    <t>Base THAC0 - Left Hand/Secondary Weapon:</t>
  </si>
  <si>
    <t>Base THAC0 - Missile Weapon:</t>
  </si>
  <si>
    <t>Level Based</t>
  </si>
  <si>
    <t>THAC0</t>
  </si>
  <si>
    <t>Thief</t>
  </si>
  <si>
    <t>Fighter</t>
  </si>
  <si>
    <t>Mage</t>
  </si>
  <si>
    <t>Cleric</t>
  </si>
  <si>
    <t>STR:</t>
  </si>
  <si>
    <t>DEX:</t>
  </si>
  <si>
    <t>CON:</t>
  </si>
  <si>
    <t>INT:</t>
  </si>
  <si>
    <t>WIS:</t>
  </si>
  <si>
    <t>CHR:</t>
  </si>
  <si>
    <t>COM:</t>
  </si>
  <si>
    <t>LUK:</t>
  </si>
  <si>
    <t>Proficiencies, Skills &amp; Languages</t>
  </si>
  <si>
    <t>#ATK</t>
  </si>
  <si>
    <t>DMG S/M</t>
  </si>
  <si>
    <t>DMG L</t>
  </si>
  <si>
    <t>PC Name:</t>
  </si>
  <si>
    <t>Movement:</t>
  </si>
  <si>
    <t>HIT/DMG</t>
  </si>
  <si>
    <t>LAWFUL GOOD</t>
  </si>
  <si>
    <t>Will keep their word if they give it</t>
  </si>
  <si>
    <t>Would not attack an unarmed foe</t>
  </si>
  <si>
    <t>Would accept surrender</t>
  </si>
  <si>
    <t>Will not lie</t>
  </si>
  <si>
    <t>Will not use poison</t>
  </si>
  <si>
    <t>Will help those in need</t>
  </si>
  <si>
    <t>Prefers to work with others</t>
  </si>
  <si>
    <t>Responds well to higher authority</t>
  </si>
  <si>
    <t>Trustful of organizations</t>
  </si>
  <si>
    <t>LAWFUL NEUTRAL</t>
  </si>
  <si>
    <t>May attack an unarmed foe</t>
  </si>
  <si>
    <t>May lie</t>
  </si>
  <si>
    <t>May accept surrender</t>
  </si>
  <si>
    <t>May use poison</t>
  </si>
  <si>
    <t>May help those in need</t>
  </si>
  <si>
    <t>LAWFUL EVIL</t>
  </si>
  <si>
    <t>Will keep letter of their word if they give it</t>
  </si>
  <si>
    <t>Would attack an unarmed foe</t>
  </si>
  <si>
    <t>Will use poison</t>
  </si>
  <si>
    <t>Will not help those in need</t>
  </si>
  <si>
    <t>NEUTRAL GOOD</t>
  </si>
  <si>
    <t>Will keep their word to others of good alignment</t>
  </si>
  <si>
    <t>May lie if for good</t>
  </si>
  <si>
    <t>May work with others</t>
  </si>
  <si>
    <t>Indifferent to higher authority</t>
  </si>
  <si>
    <t>Indifferent to organizations</t>
  </si>
  <si>
    <t>TRUE NEUTRAL</t>
  </si>
  <si>
    <t>Will keep their word if in their best interest</t>
  </si>
  <si>
    <t>May lie if in their best interest</t>
  </si>
  <si>
    <t>NEUTRAL EVIL</t>
  </si>
  <si>
    <t>Will not necessarily keep their word</t>
  </si>
  <si>
    <t>CHAOTIC GOOD</t>
  </si>
  <si>
    <t>Prefers to work alone</t>
  </si>
  <si>
    <t>Responds poorly to higher authority</t>
  </si>
  <si>
    <t>Distrustful of organizations</t>
  </si>
  <si>
    <t>CHAOTIC NEUTRAL</t>
  </si>
  <si>
    <t>Would lie if felt like it</t>
  </si>
  <si>
    <t>CHAOTIC EVIL</t>
  </si>
  <si>
    <r>
      <t xml:space="preserve">LAWFUL </t>
    </r>
    <r>
      <rPr>
        <b/>
        <sz val="10"/>
        <color indexed="12"/>
        <rFont val="Arial"/>
        <family val="2"/>
      </rPr>
      <t>GOOD</t>
    </r>
  </si>
  <si>
    <r>
      <t xml:space="preserve">NEUTRAL </t>
    </r>
    <r>
      <rPr>
        <b/>
        <sz val="10"/>
        <color indexed="12"/>
        <rFont val="Arial"/>
        <family val="2"/>
      </rPr>
      <t>GOOD</t>
    </r>
  </si>
  <si>
    <r>
      <t xml:space="preserve">CHAOTIC </t>
    </r>
    <r>
      <rPr>
        <b/>
        <sz val="10"/>
        <color indexed="12"/>
        <rFont val="Arial"/>
        <family val="2"/>
      </rPr>
      <t>GOOD</t>
    </r>
  </si>
  <si>
    <r>
      <t xml:space="preserve">LAWFUL </t>
    </r>
    <r>
      <rPr>
        <b/>
        <sz val="10"/>
        <color indexed="10"/>
        <rFont val="Arial"/>
        <family val="2"/>
      </rPr>
      <t>EVIL</t>
    </r>
  </si>
  <si>
    <r>
      <t xml:space="preserve">NEUTRAL </t>
    </r>
    <r>
      <rPr>
        <b/>
        <sz val="10"/>
        <color indexed="10"/>
        <rFont val="Arial"/>
        <family val="2"/>
      </rPr>
      <t>EVIL</t>
    </r>
  </si>
  <si>
    <r>
      <t xml:space="preserve">CHAOTIC </t>
    </r>
    <r>
      <rPr>
        <b/>
        <sz val="10"/>
        <color indexed="10"/>
        <rFont val="Arial"/>
        <family val="2"/>
      </rPr>
      <t>EVIL</t>
    </r>
  </si>
  <si>
    <t>ALIGNMENT GUIDELINES</t>
  </si>
  <si>
    <r>
      <t>Racial</t>
    </r>
    <r>
      <rPr>
        <sz val="10"/>
        <color indexed="8"/>
        <rFont val="Arial"/>
        <family val="2"/>
      </rPr>
      <t>:</t>
    </r>
  </si>
  <si>
    <r>
      <t>Class/Kit</t>
    </r>
    <r>
      <rPr>
        <sz val="10"/>
        <color indexed="8"/>
        <rFont val="Arial"/>
        <family val="2"/>
      </rPr>
      <t>:</t>
    </r>
  </si>
  <si>
    <r>
      <t>Homeland</t>
    </r>
    <r>
      <rPr>
        <sz val="10"/>
        <rFont val="Arial"/>
        <family val="0"/>
      </rPr>
      <t xml:space="preserve">: </t>
    </r>
  </si>
  <si>
    <r>
      <t>Social Class</t>
    </r>
    <r>
      <rPr>
        <sz val="10"/>
        <rFont val="Arial"/>
        <family val="0"/>
      </rPr>
      <t xml:space="preserve">: </t>
    </r>
  </si>
  <si>
    <r>
      <t>Birth Rank</t>
    </r>
    <r>
      <rPr>
        <sz val="10"/>
        <rFont val="Arial"/>
        <family val="0"/>
      </rPr>
      <t xml:space="preserve">: </t>
    </r>
  </si>
  <si>
    <r>
      <t>Birthday</t>
    </r>
    <r>
      <rPr>
        <sz val="10"/>
        <rFont val="Arial"/>
        <family val="2"/>
      </rPr>
      <t xml:space="preserve">: </t>
    </r>
  </si>
  <si>
    <r>
      <t>History</t>
    </r>
    <r>
      <rPr>
        <sz val="10"/>
        <rFont val="Arial"/>
        <family val="2"/>
      </rPr>
      <t xml:space="preserve">: </t>
    </r>
  </si>
  <si>
    <t>Created by David 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</si>
</sst>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22"/>
      <color indexed="9"/>
      <name val="Comic Sans MS"/>
      <family val="4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shrinkToFit="1"/>
      <protection locked="0"/>
    </xf>
    <xf numFmtId="0" fontId="0" fillId="0" borderId="0" xfId="0" applyFont="1" applyBorder="1" applyAlignment="1" applyProtection="1">
      <alignment shrinkToFit="1"/>
      <protection/>
    </xf>
    <xf numFmtId="0" fontId="1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 horizontal="center" shrinkToFit="1"/>
    </xf>
    <xf numFmtId="0" fontId="0" fillId="0" borderId="0" xfId="0" applyAlignment="1" applyProtection="1">
      <alignment/>
      <protection/>
    </xf>
    <xf numFmtId="9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Border="1" applyAlignment="1" applyProtection="1">
      <alignment shrinkToFit="1"/>
      <protection locked="0"/>
    </xf>
    <xf numFmtId="0" fontId="4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shrinkToFit="1"/>
      <protection locked="0"/>
    </xf>
    <xf numFmtId="49" fontId="0" fillId="0" borderId="0" xfId="0" applyNumberFormat="1" applyBorder="1" applyAlignment="1" applyProtection="1">
      <alignment shrinkToFit="1"/>
      <protection locked="0"/>
    </xf>
    <xf numFmtId="49" fontId="0" fillId="0" borderId="0" xfId="0" applyNumberFormat="1" applyBorder="1" applyAlignment="1">
      <alignment horizontal="center" shrinkToFit="1"/>
    </xf>
    <xf numFmtId="49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Font="1" applyBorder="1" applyAlignment="1" applyProtection="1">
      <alignment shrinkToFit="1"/>
      <protection locked="0"/>
    </xf>
    <xf numFmtId="0" fontId="1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NumberFormat="1" applyFont="1" applyAlignment="1" applyProtection="1">
      <alignment/>
      <protection/>
    </xf>
    <xf numFmtId="49" fontId="0" fillId="0" borderId="0" xfId="0" applyNumberFormat="1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 applyProtection="1">
      <alignment horizontal="center" shrinkToFit="1"/>
      <protection locked="0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0" xfId="0" applyAlignment="1">
      <alignment horizontal="center"/>
    </xf>
    <xf numFmtId="0" fontId="8" fillId="0" borderId="3" xfId="0" applyFont="1" applyBorder="1" applyAlignment="1" applyProtection="1">
      <alignment horizontal="center" shrinkToFit="1"/>
      <protection locked="0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1" fillId="2" borderId="5" xfId="0" applyFont="1" applyFill="1" applyBorder="1" applyAlignment="1" applyProtection="1">
      <alignment shrinkToFit="1"/>
      <protection/>
    </xf>
    <xf numFmtId="0" fontId="1" fillId="2" borderId="6" xfId="0" applyFont="1" applyFill="1" applyBorder="1" applyAlignment="1" applyProtection="1">
      <alignment shrinkToFit="1"/>
      <protection/>
    </xf>
    <xf numFmtId="0" fontId="1" fillId="2" borderId="7" xfId="0" applyFont="1" applyFill="1" applyBorder="1" applyAlignment="1" applyProtection="1">
      <alignment shrinkToFit="1"/>
      <protection/>
    </xf>
    <xf numFmtId="0" fontId="1" fillId="0" borderId="0" xfId="0" applyFont="1" applyAlignment="1">
      <alignment/>
    </xf>
    <xf numFmtId="0" fontId="1" fillId="0" borderId="8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1" fillId="0" borderId="8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9" xfId="0" applyFont="1" applyFill="1" applyBorder="1" applyAlignment="1">
      <alignment shrinkToFit="1"/>
    </xf>
    <xf numFmtId="0" fontId="0" fillId="0" borderId="9" xfId="0" applyFill="1" applyBorder="1" applyAlignment="1">
      <alignment shrinkToFit="1"/>
    </xf>
    <xf numFmtId="49" fontId="0" fillId="2" borderId="10" xfId="0" applyNumberFormat="1" applyFill="1" applyBorder="1" applyAlignment="1" applyProtection="1">
      <alignment horizontal="left" shrinkToFit="1"/>
      <protection locked="0"/>
    </xf>
    <xf numFmtId="49" fontId="0" fillId="2" borderId="11" xfId="0" applyNumberFormat="1" applyFill="1" applyBorder="1" applyAlignment="1" applyProtection="1">
      <alignment horizontal="left" shrinkToFit="1"/>
      <protection locked="0"/>
    </xf>
    <xf numFmtId="49" fontId="0" fillId="2" borderId="12" xfId="0" applyNumberFormat="1" applyFill="1" applyBorder="1" applyAlignment="1" applyProtection="1">
      <alignment horizontal="left" shrinkToFit="1"/>
      <protection locked="0"/>
    </xf>
    <xf numFmtId="0" fontId="0" fillId="0" borderId="9" xfId="0" applyBorder="1" applyAlignment="1" applyProtection="1">
      <alignment shrinkToFit="1"/>
      <protection locked="0"/>
    </xf>
    <xf numFmtId="0" fontId="0" fillId="0" borderId="0" xfId="0" applyAlignment="1">
      <alignment shrinkToFit="1"/>
    </xf>
    <xf numFmtId="0" fontId="1" fillId="2" borderId="6" xfId="0" applyFont="1" applyFill="1" applyBorder="1" applyAlignment="1" applyProtection="1">
      <alignment horizontal="center" shrinkToFit="1"/>
      <protection/>
    </xf>
    <xf numFmtId="49" fontId="10" fillId="0" borderId="13" xfId="0" applyNumberFormat="1" applyFont="1" applyFill="1" applyBorder="1" applyAlignment="1" applyProtection="1">
      <alignment horizontal="center" shrinkToFit="1"/>
      <protection locked="0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 shrinkToFit="1"/>
      <protection locked="0"/>
    </xf>
    <xf numFmtId="0" fontId="1" fillId="2" borderId="16" xfId="0" applyFont="1" applyFill="1" applyBorder="1" applyAlignment="1" applyProtection="1">
      <alignment horizontal="center" shrinkToFit="1"/>
      <protection locked="0"/>
    </xf>
    <xf numFmtId="0" fontId="9" fillId="0" borderId="17" xfId="0" applyFont="1" applyFill="1" applyBorder="1" applyAlignment="1" applyProtection="1">
      <alignment shrinkToFit="1"/>
      <protection/>
    </xf>
    <xf numFmtId="0" fontId="9" fillId="0" borderId="13" xfId="0" applyFont="1" applyFill="1" applyBorder="1" applyAlignment="1" applyProtection="1">
      <alignment shrinkToFit="1"/>
      <protection/>
    </xf>
    <xf numFmtId="0" fontId="9" fillId="0" borderId="16" xfId="0" applyFont="1" applyFill="1" applyBorder="1" applyAlignment="1" applyProtection="1">
      <alignment shrinkToFit="1"/>
      <protection/>
    </xf>
    <xf numFmtId="0" fontId="9" fillId="0" borderId="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center" shrinkToFit="1"/>
      <protection/>
    </xf>
    <xf numFmtId="0" fontId="9" fillId="0" borderId="17" xfId="0" applyFont="1" applyFill="1" applyBorder="1" applyAlignment="1" applyProtection="1">
      <alignment horizontal="center" shrinkToFit="1"/>
      <protection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 applyProtection="1">
      <alignment/>
      <protection/>
    </xf>
    <xf numFmtId="0" fontId="10" fillId="0" borderId="18" xfId="0" applyFont="1" applyBorder="1" applyAlignment="1">
      <alignment/>
    </xf>
    <xf numFmtId="0" fontId="8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 shrinkToFit="1"/>
      <protection/>
    </xf>
    <xf numFmtId="49" fontId="0" fillId="2" borderId="9" xfId="0" applyNumberFormat="1" applyFont="1" applyFill="1" applyBorder="1" applyAlignment="1" applyProtection="1">
      <alignment shrinkToFit="1"/>
      <protection locked="0"/>
    </xf>
    <xf numFmtId="49" fontId="0" fillId="0" borderId="9" xfId="0" applyNumberFormat="1" applyFont="1" applyBorder="1" applyAlignment="1" applyProtection="1">
      <alignment shrinkToFit="1"/>
      <protection locked="0"/>
    </xf>
    <xf numFmtId="49" fontId="7" fillId="3" borderId="20" xfId="0" applyNumberFormat="1" applyFont="1" applyFill="1" applyBorder="1" applyAlignment="1">
      <alignment horizontal="center" shrinkToFit="1"/>
    </xf>
    <xf numFmtId="0" fontId="0" fillId="0" borderId="9" xfId="0" applyBorder="1" applyAlignment="1">
      <alignment shrinkToFit="1"/>
    </xf>
    <xf numFmtId="49" fontId="5" fillId="0" borderId="21" xfId="0" applyNumberFormat="1" applyFont="1" applyBorder="1" applyAlignment="1" applyProtection="1">
      <alignment vertical="top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49" fontId="0" fillId="2" borderId="9" xfId="0" applyNumberFormat="1" applyFill="1" applyBorder="1" applyAlignment="1" applyProtection="1">
      <alignment horizontal="left" shrinkToFit="1"/>
      <protection locked="0"/>
    </xf>
    <xf numFmtId="49" fontId="0" fillId="2" borderId="0" xfId="0" applyNumberFormat="1" applyFill="1" applyBorder="1" applyAlignment="1" applyProtection="1">
      <alignment horizontal="left" shrinkToFit="1"/>
      <protection locked="0"/>
    </xf>
    <xf numFmtId="49" fontId="0" fillId="2" borderId="23" xfId="0" applyNumberFormat="1" applyFill="1" applyBorder="1" applyAlignment="1" applyProtection="1">
      <alignment horizontal="left" shrinkToFit="1"/>
      <protection locked="0"/>
    </xf>
    <xf numFmtId="49" fontId="0" fillId="0" borderId="9" xfId="0" applyNumberFormat="1" applyFill="1" applyBorder="1" applyAlignment="1" applyProtection="1">
      <alignment horizontal="left" shrinkToFit="1"/>
      <protection locked="0"/>
    </xf>
    <xf numFmtId="49" fontId="0" fillId="0" borderId="0" xfId="0" applyNumberFormat="1" applyFill="1" applyBorder="1" applyAlignment="1" applyProtection="1">
      <alignment horizontal="left" shrinkToFit="1"/>
      <protection locked="0"/>
    </xf>
    <xf numFmtId="49" fontId="0" fillId="0" borderId="23" xfId="0" applyNumberFormat="1" applyFill="1" applyBorder="1" applyAlignment="1" applyProtection="1">
      <alignment horizontal="left" shrinkToFit="1"/>
      <protection locked="0"/>
    </xf>
    <xf numFmtId="0" fontId="0" fillId="2" borderId="9" xfId="0" applyFill="1" applyBorder="1" applyAlignment="1">
      <alignment shrinkToFit="1"/>
    </xf>
    <xf numFmtId="0" fontId="0" fillId="0" borderId="0" xfId="0" applyAlignment="1">
      <alignment shrinkToFit="1"/>
    </xf>
    <xf numFmtId="0" fontId="0" fillId="0" borderId="23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49" fontId="5" fillId="0" borderId="24" xfId="0" applyNumberFormat="1" applyFont="1" applyBorder="1" applyAlignment="1" applyProtection="1">
      <alignment vertical="top"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8" fillId="0" borderId="27" xfId="0" applyNumberFormat="1" applyFont="1" applyBorder="1" applyAlignment="1" applyProtection="1">
      <alignment vertical="top"/>
      <protection locked="0"/>
    </xf>
    <xf numFmtId="0" fontId="0" fillId="0" borderId="28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49" fontId="7" fillId="3" borderId="28" xfId="0" applyNumberFormat="1" applyFont="1" applyFill="1" applyBorder="1" applyAlignment="1">
      <alignment horizontal="center" shrinkToFit="1"/>
    </xf>
    <xf numFmtId="0" fontId="0" fillId="0" borderId="28" xfId="0" applyBorder="1" applyAlignment="1">
      <alignment shrinkToFit="1"/>
    </xf>
    <xf numFmtId="0" fontId="0" fillId="0" borderId="1" xfId="0" applyBorder="1" applyAlignment="1">
      <alignment shrinkToFit="1"/>
    </xf>
    <xf numFmtId="49" fontId="0" fillId="2" borderId="29" xfId="0" applyNumberFormat="1" applyFont="1" applyFill="1" applyBorder="1" applyAlignment="1" applyProtection="1">
      <alignment shrinkToFit="1"/>
      <protection locked="0"/>
    </xf>
    <xf numFmtId="0" fontId="0" fillId="0" borderId="30" xfId="0" applyBorder="1" applyAlignment="1">
      <alignment shrinkToFit="1"/>
    </xf>
    <xf numFmtId="0" fontId="0" fillId="0" borderId="31" xfId="0" applyBorder="1" applyAlignment="1">
      <alignment shrinkToFit="1"/>
    </xf>
    <xf numFmtId="0" fontId="0" fillId="2" borderId="29" xfId="0" applyFill="1" applyBorder="1" applyAlignment="1">
      <alignment shrinkToFit="1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7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21" xfId="0" applyFont="1" applyBorder="1" applyAlignment="1" applyProtection="1">
      <alignment horizontal="left" vertical="top"/>
      <protection locked="0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49" fontId="1" fillId="0" borderId="20" xfId="0" applyNumberFormat="1" applyFont="1" applyBorder="1" applyAlignment="1">
      <alignment horizontal="center" shrinkToFit="1"/>
    </xf>
    <xf numFmtId="49" fontId="0" fillId="0" borderId="28" xfId="0" applyNumberFormat="1" applyBorder="1" applyAlignment="1">
      <alignment horizontal="center" shrinkToFit="1"/>
    </xf>
    <xf numFmtId="49" fontId="0" fillId="0" borderId="1" xfId="0" applyNumberFormat="1" applyBorder="1" applyAlignment="1">
      <alignment horizontal="center" shrinkToFit="1"/>
    </xf>
    <xf numFmtId="49" fontId="0" fillId="0" borderId="20" xfId="0" applyNumberFormat="1" applyBorder="1" applyAlignment="1" applyProtection="1">
      <alignment shrinkToFit="1"/>
      <protection locked="0"/>
    </xf>
    <xf numFmtId="49" fontId="0" fillId="0" borderId="1" xfId="0" applyNumberFormat="1" applyBorder="1" applyAlignment="1" applyProtection="1">
      <alignment shrinkToFit="1"/>
      <protection locked="0"/>
    </xf>
    <xf numFmtId="49" fontId="5" fillId="0" borderId="27" xfId="0" applyNumberFormat="1" applyFont="1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13" fillId="0" borderId="27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22" xfId="0" applyFont="1" applyBorder="1" applyAlignment="1" applyProtection="1">
      <alignment horizontal="left" vertical="top"/>
      <protection locked="0"/>
    </xf>
    <xf numFmtId="0" fontId="13" fillId="0" borderId="27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" fillId="0" borderId="27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Border="1" applyAlignment="1">
      <alignment horizontal="left" vertical="top" wrapText="1"/>
    </xf>
    <xf numFmtId="0" fontId="0" fillId="0" borderId="22" xfId="0" applyNumberFormat="1" applyBorder="1" applyAlignment="1">
      <alignment horizontal="left" vertical="top" wrapText="1"/>
    </xf>
    <xf numFmtId="0" fontId="1" fillId="0" borderId="21" xfId="0" applyNumberFormat="1" applyFont="1" applyBorder="1" applyAlignment="1" applyProtection="1">
      <alignment horizontal="left" vertical="top" wrapText="1"/>
      <protection locked="0"/>
    </xf>
    <xf numFmtId="0" fontId="0" fillId="0" borderId="18" xfId="0" applyNumberFormat="1" applyBorder="1" applyAlignment="1">
      <alignment horizontal="left" vertical="top" wrapText="1"/>
    </xf>
    <xf numFmtId="0" fontId="0" fillId="0" borderId="19" xfId="0" applyNumberFormat="1" applyBorder="1" applyAlignment="1">
      <alignment horizontal="left" vertical="top" wrapText="1"/>
    </xf>
    <xf numFmtId="49" fontId="12" fillId="0" borderId="27" xfId="0" applyNumberFormat="1" applyFont="1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0" fontId="0" fillId="0" borderId="33" xfId="0" applyBorder="1" applyAlignment="1" applyProtection="1">
      <alignment horizontal="center" shrinkToFit="1"/>
      <protection locked="0"/>
    </xf>
    <xf numFmtId="0" fontId="0" fillId="0" borderId="34" xfId="0" applyBorder="1" applyAlignment="1" applyProtection="1">
      <alignment horizontal="center" shrinkToFit="1"/>
      <protection locked="0"/>
    </xf>
    <xf numFmtId="0" fontId="0" fillId="0" borderId="35" xfId="0" applyBorder="1" applyAlignment="1" applyProtection="1">
      <alignment horizontal="center" shrinkToFit="1"/>
      <protection locked="0"/>
    </xf>
    <xf numFmtId="0" fontId="0" fillId="0" borderId="36" xfId="0" applyBorder="1" applyAlignment="1" applyProtection="1">
      <alignment horizontal="center" shrinkToFit="1"/>
      <protection locked="0"/>
    </xf>
    <xf numFmtId="0" fontId="0" fillId="0" borderId="37" xfId="0" applyBorder="1" applyAlignment="1" applyProtection="1">
      <alignment horizontal="center" shrinkToFit="1"/>
      <protection locked="0"/>
    </xf>
    <xf numFmtId="0" fontId="1" fillId="2" borderId="38" xfId="0" applyFont="1" applyFill="1" applyBorder="1" applyAlignment="1">
      <alignment horizontal="center" shrinkToFit="1"/>
    </xf>
    <xf numFmtId="0" fontId="1" fillId="2" borderId="39" xfId="0" applyFont="1" applyFill="1" applyBorder="1" applyAlignment="1">
      <alignment horizontal="center" shrinkToFit="1"/>
    </xf>
    <xf numFmtId="0" fontId="1" fillId="2" borderId="40" xfId="0" applyFont="1" applyFill="1" applyBorder="1" applyAlignment="1">
      <alignment horizontal="center" shrinkToFit="1"/>
    </xf>
    <xf numFmtId="0" fontId="0" fillId="0" borderId="41" xfId="0" applyBorder="1" applyAlignment="1" applyProtection="1">
      <alignment horizontal="center" shrinkToFit="1"/>
      <protection locked="0"/>
    </xf>
    <xf numFmtId="0" fontId="1" fillId="2" borderId="42" xfId="0" applyFont="1" applyFill="1" applyBorder="1" applyAlignment="1">
      <alignment horizontal="center" shrinkToFit="1"/>
    </xf>
    <xf numFmtId="0" fontId="0" fillId="0" borderId="0" xfId="0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vertical="top"/>
      <protection/>
    </xf>
    <xf numFmtId="0" fontId="1" fillId="2" borderId="39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0" fillId="0" borderId="0" xfId="0" applyBorder="1" applyAlignment="1" applyProtection="1">
      <alignment shrinkToFit="1"/>
      <protection locked="0"/>
    </xf>
    <xf numFmtId="0" fontId="0" fillId="0" borderId="43" xfId="0" applyBorder="1" applyAlignment="1" applyProtection="1">
      <alignment horizontal="center" shrinkToFit="1"/>
      <protection locked="0"/>
    </xf>
    <xf numFmtId="0" fontId="0" fillId="0" borderId="44" xfId="0" applyBorder="1" applyAlignment="1" applyProtection="1">
      <alignment horizontal="center" shrinkToFit="1"/>
      <protection locked="0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45" xfId="0" applyBorder="1" applyAlignment="1" applyProtection="1">
      <alignment horizontal="center" shrinkToFit="1"/>
      <protection locked="0"/>
    </xf>
    <xf numFmtId="0" fontId="0" fillId="0" borderId="18" xfId="0" applyBorder="1" applyAlignment="1" applyProtection="1">
      <alignment shrinkToFit="1"/>
      <protection locked="0"/>
    </xf>
    <xf numFmtId="0" fontId="0" fillId="0" borderId="18" xfId="0" applyBorder="1" applyAlignment="1" applyProtection="1">
      <alignment horizontal="center" shrinkToFit="1"/>
      <protection locked="0"/>
    </xf>
    <xf numFmtId="0" fontId="0" fillId="0" borderId="46" xfId="0" applyBorder="1" applyAlignment="1" applyProtection="1">
      <alignment horizontal="center" shrinkToFi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shrinkToFit="1"/>
      <protection locked="0"/>
    </xf>
    <xf numFmtId="0" fontId="0" fillId="0" borderId="20" xfId="0" applyBorder="1" applyAlignment="1" applyProtection="1">
      <alignment horizontal="center" shrinkToFit="1"/>
      <protection locked="0"/>
    </xf>
    <xf numFmtId="0" fontId="0" fillId="0" borderId="47" xfId="0" applyBorder="1" applyAlignment="1" applyProtection="1">
      <alignment horizontal="center" shrinkToFit="1"/>
      <protection locked="0"/>
    </xf>
    <xf numFmtId="0" fontId="5" fillId="0" borderId="45" xfId="0" applyFont="1" applyFill="1" applyBorder="1" applyAlignment="1" applyProtection="1">
      <alignment horizontal="center" shrinkToFit="1"/>
      <protection locked="0"/>
    </xf>
    <xf numFmtId="0" fontId="5" fillId="0" borderId="1" xfId="0" applyFont="1" applyFill="1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horizontal="left"/>
      <protection locked="0"/>
    </xf>
    <xf numFmtId="49" fontId="0" fillId="2" borderId="29" xfId="0" applyNumberFormat="1" applyFill="1" applyBorder="1" applyAlignment="1" applyProtection="1">
      <alignment horizontal="left" shrinkToFit="1"/>
      <protection locked="0"/>
    </xf>
    <xf numFmtId="49" fontId="0" fillId="2" borderId="30" xfId="0" applyNumberFormat="1" applyFill="1" applyBorder="1" applyAlignment="1" applyProtection="1">
      <alignment horizontal="left" shrinkToFit="1"/>
      <protection locked="0"/>
    </xf>
    <xf numFmtId="49" fontId="0" fillId="2" borderId="31" xfId="0" applyNumberFormat="1" applyFill="1" applyBorder="1" applyAlignment="1" applyProtection="1">
      <alignment horizontal="left" shrinkToFit="1"/>
      <protection locked="0"/>
    </xf>
    <xf numFmtId="49" fontId="0" fillId="0" borderId="36" xfId="0" applyNumberFormat="1" applyBorder="1" applyAlignment="1" applyProtection="1">
      <alignment horizontal="center" shrinkToFit="1"/>
      <protection locked="0"/>
    </xf>
    <xf numFmtId="49" fontId="0" fillId="0" borderId="41" xfId="0" applyNumberFormat="1" applyBorder="1" applyAlignment="1" applyProtection="1">
      <alignment horizontal="center" shrinkToFit="1"/>
      <protection locked="0"/>
    </xf>
    <xf numFmtId="49" fontId="1" fillId="0" borderId="9" xfId="0" applyNumberFormat="1" applyFont="1" applyBorder="1" applyAlignment="1" applyProtection="1">
      <alignment horizontal="center" shrinkToFit="1"/>
      <protection locked="0"/>
    </xf>
    <xf numFmtId="49" fontId="1" fillId="0" borderId="0" xfId="0" applyNumberFormat="1" applyFont="1" applyBorder="1" applyAlignment="1" applyProtection="1">
      <alignment horizontal="center" shrinkToFit="1"/>
      <protection locked="0"/>
    </xf>
    <xf numFmtId="49" fontId="1" fillId="0" borderId="23" xfId="0" applyNumberFormat="1" applyFont="1" applyBorder="1" applyAlignment="1" applyProtection="1">
      <alignment horizontal="center" shrinkToFit="1"/>
      <protection locked="0"/>
    </xf>
    <xf numFmtId="49" fontId="7" fillId="3" borderId="1" xfId="0" applyNumberFormat="1" applyFont="1" applyFill="1" applyBorder="1" applyAlignment="1">
      <alignment horizontal="center" shrinkToFit="1"/>
    </xf>
    <xf numFmtId="49" fontId="1" fillId="2" borderId="29" xfId="0" applyNumberFormat="1" applyFont="1" applyFill="1" applyBorder="1" applyAlignment="1" applyProtection="1">
      <alignment horizontal="center" shrinkToFit="1"/>
      <protection locked="0"/>
    </xf>
    <xf numFmtId="49" fontId="1" fillId="2" borderId="30" xfId="0" applyNumberFormat="1" applyFont="1" applyFill="1" applyBorder="1" applyAlignment="1" applyProtection="1">
      <alignment horizontal="center" shrinkToFit="1"/>
      <protection locked="0"/>
    </xf>
    <xf numFmtId="49" fontId="1" fillId="2" borderId="31" xfId="0" applyNumberFormat="1" applyFont="1" applyFill="1" applyBorder="1" applyAlignment="1" applyProtection="1">
      <alignment horizontal="center" shrinkToFit="1"/>
      <protection locked="0"/>
    </xf>
    <xf numFmtId="49" fontId="1" fillId="2" borderId="9" xfId="0" applyNumberFormat="1" applyFont="1" applyFill="1" applyBorder="1" applyAlignment="1" applyProtection="1">
      <alignment horizontal="center" shrinkToFit="1"/>
      <protection locked="0"/>
    </xf>
    <xf numFmtId="49" fontId="1" fillId="2" borderId="0" xfId="0" applyNumberFormat="1" applyFont="1" applyFill="1" applyBorder="1" applyAlignment="1" applyProtection="1">
      <alignment horizontal="center" shrinkToFit="1"/>
      <protection locked="0"/>
    </xf>
    <xf numFmtId="49" fontId="1" fillId="2" borderId="23" xfId="0" applyNumberFormat="1" applyFont="1" applyFill="1" applyBorder="1" applyAlignment="1" applyProtection="1">
      <alignment horizontal="center" shrinkToFit="1"/>
      <protection locked="0"/>
    </xf>
    <xf numFmtId="49" fontId="1" fillId="2" borderId="10" xfId="0" applyNumberFormat="1" applyFont="1" applyFill="1" applyBorder="1" applyAlignment="1" applyProtection="1">
      <alignment horizontal="center" shrinkToFit="1"/>
      <protection locked="0"/>
    </xf>
    <xf numFmtId="49" fontId="1" fillId="2" borderId="11" xfId="0" applyNumberFormat="1" applyFont="1" applyFill="1" applyBorder="1" applyAlignment="1" applyProtection="1">
      <alignment horizontal="center" shrinkToFit="1"/>
      <protection locked="0"/>
    </xf>
    <xf numFmtId="49" fontId="1" fillId="2" borderId="12" xfId="0" applyNumberFormat="1" applyFont="1" applyFill="1" applyBorder="1" applyAlignment="1" applyProtection="1">
      <alignment horizontal="center" shrinkToFit="1"/>
      <protection locked="0"/>
    </xf>
    <xf numFmtId="49" fontId="7" fillId="3" borderId="29" xfId="0" applyNumberFormat="1" applyFont="1" applyFill="1" applyBorder="1" applyAlignment="1">
      <alignment horizontal="center" shrinkToFit="1"/>
    </xf>
    <xf numFmtId="49" fontId="7" fillId="3" borderId="30" xfId="0" applyNumberFormat="1" applyFont="1" applyFill="1" applyBorder="1" applyAlignment="1">
      <alignment horizontal="center" shrinkToFit="1"/>
    </xf>
    <xf numFmtId="49" fontId="7" fillId="3" borderId="31" xfId="0" applyNumberFormat="1" applyFont="1" applyFill="1" applyBorder="1" applyAlignment="1">
      <alignment horizontal="center" shrinkToFit="1"/>
    </xf>
    <xf numFmtId="49" fontId="0" fillId="0" borderId="10" xfId="0" applyNumberFormat="1" applyFont="1" applyBorder="1" applyAlignment="1" applyProtection="1">
      <alignment shrinkToFit="1"/>
      <protection locked="0"/>
    </xf>
    <xf numFmtId="49" fontId="0" fillId="2" borderId="10" xfId="0" applyNumberFormat="1" applyFill="1" applyBorder="1" applyAlignment="1" applyProtection="1">
      <alignment horizontal="left" shrinkToFit="1"/>
      <protection locked="0"/>
    </xf>
    <xf numFmtId="49" fontId="0" fillId="2" borderId="11" xfId="0" applyNumberFormat="1" applyFill="1" applyBorder="1" applyAlignment="1" applyProtection="1">
      <alignment horizontal="left" shrinkToFit="1"/>
      <protection locked="0"/>
    </xf>
    <xf numFmtId="49" fontId="0" fillId="2" borderId="12" xfId="0" applyNumberFormat="1" applyFill="1" applyBorder="1" applyAlignment="1" applyProtection="1">
      <alignment horizontal="left" shrinkToFit="1"/>
      <protection locked="0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49" fontId="0" fillId="2" borderId="9" xfId="0" applyNumberFormat="1" applyFill="1" applyBorder="1" applyAlignment="1" applyProtection="1">
      <alignment shrinkToFit="1"/>
      <protection locked="0"/>
    </xf>
    <xf numFmtId="49" fontId="0" fillId="2" borderId="0" xfId="0" applyNumberFormat="1" applyFill="1" applyBorder="1" applyAlignment="1" applyProtection="1">
      <alignment shrinkToFit="1"/>
      <protection locked="0"/>
    </xf>
    <xf numFmtId="49" fontId="0" fillId="2" borderId="23" xfId="0" applyNumberFormat="1" applyFill="1" applyBorder="1" applyAlignment="1" applyProtection="1">
      <alignment shrinkToFit="1"/>
      <protection locked="0"/>
    </xf>
    <xf numFmtId="49" fontId="7" fillId="4" borderId="29" xfId="0" applyNumberFormat="1" applyFont="1" applyFill="1" applyBorder="1" applyAlignment="1">
      <alignment horizontal="center" shrinkToFit="1"/>
    </xf>
    <xf numFmtId="49" fontId="4" fillId="4" borderId="30" xfId="0" applyNumberFormat="1" applyFont="1" applyFill="1" applyBorder="1" applyAlignment="1">
      <alignment horizontal="center" shrinkToFit="1"/>
    </xf>
    <xf numFmtId="49" fontId="4" fillId="4" borderId="31" xfId="0" applyNumberFormat="1" applyFont="1" applyFill="1" applyBorder="1" applyAlignment="1">
      <alignment horizontal="center" shrinkToFit="1"/>
    </xf>
    <xf numFmtId="49" fontId="0" fillId="2" borderId="29" xfId="0" applyNumberFormat="1" applyFill="1" applyBorder="1" applyAlignment="1" applyProtection="1">
      <alignment shrinkToFit="1"/>
      <protection locked="0"/>
    </xf>
    <xf numFmtId="49" fontId="0" fillId="2" borderId="30" xfId="0" applyNumberFormat="1" applyFill="1" applyBorder="1" applyAlignment="1" applyProtection="1">
      <alignment shrinkToFit="1"/>
      <protection locked="0"/>
    </xf>
    <xf numFmtId="49" fontId="0" fillId="2" borderId="31" xfId="0" applyNumberFormat="1" applyFill="1" applyBorder="1" applyAlignment="1" applyProtection="1">
      <alignment shrinkToFit="1"/>
      <protection locked="0"/>
    </xf>
    <xf numFmtId="49" fontId="0" fillId="0" borderId="9" xfId="0" applyNumberFormat="1" applyBorder="1" applyAlignment="1" applyProtection="1">
      <alignment shrinkToFit="1"/>
      <protection locked="0"/>
    </xf>
    <xf numFmtId="49" fontId="0" fillId="0" borderId="0" xfId="0" applyNumberFormat="1" applyBorder="1" applyAlignment="1" applyProtection="1">
      <alignment shrinkToFit="1"/>
      <protection locked="0"/>
    </xf>
    <xf numFmtId="49" fontId="0" fillId="0" borderId="23" xfId="0" applyNumberFormat="1" applyBorder="1" applyAlignment="1" applyProtection="1">
      <alignment shrinkToFit="1"/>
      <protection locked="0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0" fillId="0" borderId="0" xfId="0" applyNumberFormat="1" applyBorder="1" applyAlignment="1" applyProtection="1">
      <alignment shrinkToFit="1"/>
      <protection locked="0"/>
    </xf>
    <xf numFmtId="49" fontId="0" fillId="2" borderId="10" xfId="0" applyNumberFormat="1" applyFill="1" applyBorder="1" applyAlignment="1" applyProtection="1">
      <alignment shrinkToFit="1"/>
      <protection locked="0"/>
    </xf>
    <xf numFmtId="49" fontId="0" fillId="2" borderId="11" xfId="0" applyNumberFormat="1" applyFill="1" applyBorder="1" applyAlignment="1" applyProtection="1">
      <alignment shrinkToFit="1"/>
      <protection locked="0"/>
    </xf>
    <xf numFmtId="49" fontId="0" fillId="2" borderId="12" xfId="0" applyNumberFormat="1" applyFill="1" applyBorder="1" applyAlignment="1" applyProtection="1">
      <alignment shrinkToFit="1"/>
      <protection locked="0"/>
    </xf>
    <xf numFmtId="49" fontId="7" fillId="4" borderId="30" xfId="0" applyNumberFormat="1" applyFont="1" applyFill="1" applyBorder="1" applyAlignment="1">
      <alignment horizontal="center" shrinkToFit="1"/>
    </xf>
    <xf numFmtId="49" fontId="7" fillId="4" borderId="31" xfId="0" applyNumberFormat="1" applyFont="1" applyFill="1" applyBorder="1" applyAlignment="1">
      <alignment horizontal="center" shrinkToFit="1"/>
    </xf>
    <xf numFmtId="49" fontId="0" fillId="2" borderId="9" xfId="0" applyNumberFormat="1" applyFill="1" applyBorder="1" applyAlignment="1" applyProtection="1">
      <alignment horizontal="left" wrapText="1" shrinkToFit="1"/>
      <protection locked="0"/>
    </xf>
    <xf numFmtId="0" fontId="14" fillId="0" borderId="0" xfId="0" applyFont="1" applyAlignment="1">
      <alignment horizontal="center" vertical="center"/>
    </xf>
    <xf numFmtId="49" fontId="7" fillId="4" borderId="18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4" xfId="0" applyNumberFormat="1" applyFont="1" applyBorder="1" applyAlignment="1" applyProtection="1">
      <alignment horizontal="left" vertical="top" wrapText="1"/>
      <protection locked="0"/>
    </xf>
    <xf numFmtId="0" fontId="0" fillId="0" borderId="25" xfId="0" applyNumberFormat="1" applyBorder="1" applyAlignment="1">
      <alignment horizontal="left" vertical="top" wrapText="1"/>
    </xf>
    <xf numFmtId="0" fontId="0" fillId="0" borderId="26" xfId="0" applyNumberFormat="1" applyBorder="1" applyAlignment="1">
      <alignment horizontal="left" vertical="top" wrapText="1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49" fontId="12" fillId="0" borderId="24" xfId="0" applyNumberFormat="1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0000FF"/>
      </font>
      <border/>
    </dxf>
    <dxf>
      <font>
        <b val="0"/>
        <i val="0"/>
        <color rgb="FF0000FF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38100</xdr:rowOff>
    </xdr:from>
    <xdr:to>
      <xdr:col>21</xdr:col>
      <xdr:colOff>76200</xdr:colOff>
      <xdr:row>2</xdr:row>
      <xdr:rowOff>133350</xdr:rowOff>
    </xdr:to>
    <xdr:sp>
      <xdr:nvSpPr>
        <xdr:cNvPr id="1" name="AutoShape 26"/>
        <xdr:cNvSpPr>
          <a:spLocks/>
        </xdr:cNvSpPr>
      </xdr:nvSpPr>
      <xdr:spPr>
        <a:xfrm>
          <a:off x="1809750" y="38100"/>
          <a:ext cx="3448050" cy="419100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3366FF"/>
                  </a:gs>
                  <a:gs pos="100000">
                    <a:srgbClr val="0000FF"/>
                  </a:gs>
                </a:gsLst>
                <a:path path="rect">
                  <a:fillToRect l="50000" t="50000" r="50000" b="50000"/>
                </a:path>
              </a:gradFill>
              <a:latin typeface="Comic Sans MS"/>
              <a:cs typeface="Comic Sans MS"/>
            </a:rPr>
            <a:t>Character Sheet</a:t>
          </a:r>
        </a:p>
      </xdr:txBody>
    </xdr:sp>
    <xdr:clientData/>
  </xdr:twoCellAnchor>
  <xdr:twoCellAnchor editAs="oneCell">
    <xdr:from>
      <xdr:col>22</xdr:col>
      <xdr:colOff>200025</xdr:colOff>
      <xdr:row>0</xdr:row>
      <xdr:rowOff>28575</xdr:rowOff>
    </xdr:from>
    <xdr:to>
      <xdr:col>29</xdr:col>
      <xdr:colOff>0</xdr:colOff>
      <xdr:row>3</xdr:row>
      <xdr:rowOff>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8575"/>
          <a:ext cx="1533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2</xdr:col>
      <xdr:colOff>209550</xdr:colOff>
      <xdr:row>4</xdr:row>
      <xdr:rowOff>38100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16"/>
  <sheetViews>
    <sheetView showGridLines="0" showRowColHeaders="0" tabSelected="1" view="pageBreakPreview" zoomScaleSheetLayoutView="100" workbookViewId="0" topLeftCell="A1">
      <selection activeCell="D5" sqref="D5:H5"/>
    </sheetView>
  </sheetViews>
  <sheetFormatPr defaultColWidth="9.140625" defaultRowHeight="12.75"/>
  <cols>
    <col min="1" max="10" width="3.7109375" style="0" customWidth="1"/>
    <col min="11" max="11" width="3.421875" style="0" customWidth="1"/>
    <col min="12" max="31" width="3.7109375" style="0" customWidth="1"/>
    <col min="32" max="32" width="3.7109375" style="0" hidden="1" customWidth="1"/>
    <col min="33" max="16384" width="3.7109375" style="0" customWidth="1"/>
  </cols>
  <sheetData>
    <row r="1" spans="1:30" ht="12.75">
      <c r="A1" s="217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34"/>
    </row>
    <row r="2" spans="1:32" ht="12.7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F2">
        <f>Sheet2!A2</f>
        <v>1</v>
      </c>
    </row>
    <row r="3" spans="1:29" ht="12.7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</row>
    <row r="4" spans="8:29" ht="12.75">
      <c r="H4" s="30" t="str">
        <f>IF(L5="human","for duel class PC use the first class slot for class you are currently at"," ")</f>
        <v> </v>
      </c>
      <c r="X4" s="242" t="s">
        <v>274</v>
      </c>
      <c r="Y4" s="242"/>
      <c r="Z4" s="242"/>
      <c r="AA4" s="242"/>
      <c r="AB4" s="242"/>
      <c r="AC4" s="242"/>
    </row>
    <row r="5" spans="1:29" ht="12.75">
      <c r="A5" s="35" t="s">
        <v>218</v>
      </c>
      <c r="B5" s="4"/>
      <c r="D5" s="174"/>
      <c r="E5" s="174"/>
      <c r="F5" s="174"/>
      <c r="G5" s="174"/>
      <c r="H5" s="174"/>
      <c r="J5" s="35" t="s">
        <v>2</v>
      </c>
      <c r="L5" s="191"/>
      <c r="M5" s="191"/>
      <c r="N5" s="191"/>
      <c r="O5" s="64"/>
      <c r="P5" s="35" t="s">
        <v>3</v>
      </c>
      <c r="R5" s="158"/>
      <c r="S5" s="159"/>
      <c r="T5" s="159"/>
      <c r="U5" s="160"/>
      <c r="V5" s="181"/>
      <c r="W5" s="182"/>
      <c r="X5" s="182"/>
      <c r="Y5" s="183"/>
      <c r="Z5" s="156"/>
      <c r="AA5" s="157"/>
      <c r="AB5" s="157"/>
      <c r="AC5" s="157"/>
    </row>
    <row r="6" spans="1:22" ht="12.75">
      <c r="A6" s="37" t="s">
        <v>0</v>
      </c>
      <c r="B6" s="4"/>
      <c r="E6" s="174"/>
      <c r="F6" s="174"/>
      <c r="G6" s="174"/>
      <c r="H6" s="174"/>
      <c r="I6" s="174"/>
      <c r="J6" s="174"/>
      <c r="L6" s="35" t="s">
        <v>1</v>
      </c>
      <c r="N6" s="175"/>
      <c r="O6" s="176"/>
      <c r="P6" s="176"/>
      <c r="Q6" s="176"/>
      <c r="R6" s="177"/>
      <c r="S6" s="177"/>
      <c r="T6" s="177"/>
      <c r="U6" s="178"/>
      <c r="V6" s="34"/>
    </row>
    <row r="7" spans="1:28" ht="15" customHeight="1">
      <c r="A7" s="36" t="s">
        <v>4</v>
      </c>
      <c r="B7" s="4"/>
      <c r="C7" s="38">
        <v>1</v>
      </c>
      <c r="D7" s="1"/>
      <c r="F7" s="36" t="s">
        <v>5</v>
      </c>
      <c r="J7" s="42"/>
      <c r="K7" s="40"/>
      <c r="L7" s="33"/>
      <c r="N7" s="4" t="s">
        <v>6</v>
      </c>
      <c r="Q7" s="186">
        <f>Sheet8!A14</f>
      </c>
      <c r="R7" s="186"/>
      <c r="S7" s="186"/>
      <c r="T7" s="186"/>
      <c r="U7" s="186"/>
      <c r="W7" s="4" t="s">
        <v>219</v>
      </c>
      <c r="Z7" s="169"/>
      <c r="AA7" s="169"/>
      <c r="AB7" s="169"/>
    </row>
    <row r="8" spans="1:29" ht="12.75">
      <c r="A8" s="4" t="s">
        <v>7</v>
      </c>
      <c r="B8" s="4"/>
      <c r="C8" s="184"/>
      <c r="D8" s="184"/>
      <c r="E8" s="184"/>
      <c r="G8" s="4" t="s">
        <v>8</v>
      </c>
      <c r="H8" s="41"/>
      <c r="I8" s="184"/>
      <c r="J8" s="184"/>
      <c r="L8" s="4" t="s">
        <v>9</v>
      </c>
      <c r="N8" s="41"/>
      <c r="O8" s="185"/>
      <c r="P8" s="185"/>
      <c r="T8" s="36" t="s">
        <v>192</v>
      </c>
      <c r="W8" s="187"/>
      <c r="X8" s="188"/>
      <c r="Y8" s="189"/>
      <c r="Z8" s="190"/>
      <c r="AA8" s="90"/>
      <c r="AB8" s="90"/>
      <c r="AC8" s="90"/>
    </row>
    <row r="9" spans="1:29" ht="13.5" thickBot="1">
      <c r="A9" s="82" t="s">
        <v>10</v>
      </c>
      <c r="B9" s="82"/>
      <c r="C9" s="180"/>
      <c r="D9" s="180"/>
      <c r="E9" s="81"/>
      <c r="F9" s="82" t="s">
        <v>11</v>
      </c>
      <c r="G9" s="83"/>
      <c r="H9" s="180"/>
      <c r="I9" s="180"/>
      <c r="J9" s="180"/>
      <c r="K9" s="83"/>
      <c r="L9" s="82" t="s">
        <v>13</v>
      </c>
      <c r="M9" s="83"/>
      <c r="N9" s="180"/>
      <c r="O9" s="180"/>
      <c r="P9" s="180"/>
      <c r="Q9" s="84"/>
      <c r="R9" s="82" t="s">
        <v>12</v>
      </c>
      <c r="S9" s="83"/>
      <c r="T9" s="179"/>
      <c r="U9" s="179"/>
      <c r="V9" s="179"/>
      <c r="W9" s="179"/>
      <c r="X9" s="179"/>
      <c r="Y9" s="83"/>
      <c r="Z9" s="83"/>
      <c r="AA9" s="83"/>
      <c r="AB9" s="83"/>
      <c r="AC9" s="83"/>
    </row>
    <row r="10" spans="6:24" ht="12.75">
      <c r="F10" s="4" t="s">
        <v>168</v>
      </c>
      <c r="I10" s="4"/>
      <c r="L10" s="4"/>
      <c r="P10" s="4"/>
      <c r="T10" s="4"/>
      <c r="X10" s="4"/>
    </row>
    <row r="11" spans="1:17" ht="15" customHeight="1">
      <c r="A11" s="36" t="s">
        <v>206</v>
      </c>
      <c r="B11" s="4"/>
      <c r="C11" s="38">
        <f>Sheet2!C1</f>
        <v>1</v>
      </c>
      <c r="D11" s="28"/>
      <c r="E11" s="1"/>
      <c r="F11" s="89" t="str">
        <f>IF(Sheet2!A2=1,Sheet2!F1,Sheet2!E2)</f>
        <v>-5                 -4               1                            3                       1               0%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7"/>
    </row>
    <row r="12" spans="1:17" ht="12.75">
      <c r="A12" s="4"/>
      <c r="B12" s="4"/>
      <c r="F12" s="4" t="s">
        <v>169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24" ht="15" customHeight="1">
      <c r="A13" s="36" t="s">
        <v>207</v>
      </c>
      <c r="B13" s="4"/>
      <c r="C13" s="39">
        <v>1</v>
      </c>
      <c r="D13" s="1"/>
      <c r="E13" s="1"/>
      <c r="F13" s="17" t="str">
        <f>IF(C13=1,Sheet2!F28,Sheet2!E29)</f>
        <v>      -6                   -6                   +5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34"/>
    </row>
    <row r="14" spans="1:22" ht="12.75">
      <c r="A14" s="4"/>
      <c r="B14" s="4"/>
      <c r="F14" s="4" t="s">
        <v>170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5" customHeight="1">
      <c r="A15" s="36" t="s">
        <v>208</v>
      </c>
      <c r="B15" s="4"/>
      <c r="C15" s="39">
        <v>1</v>
      </c>
      <c r="D15" s="27"/>
      <c r="E15" s="27"/>
      <c r="F15" s="18" t="str">
        <f>IF(C15=1,Sheet2!F55,Sheet2!E56)</f>
        <v>-3                 25%                       30%             -2                  Nil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3" ht="12.75">
      <c r="A16" s="4"/>
      <c r="B16" s="4"/>
      <c r="F16" s="4" t="s">
        <v>190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4" ht="15" customHeight="1">
      <c r="A17" s="36" t="s">
        <v>209</v>
      </c>
      <c r="B17" s="4"/>
      <c r="C17" s="39">
        <v>1</v>
      </c>
      <c r="D17" s="27"/>
      <c r="F17" t="str">
        <f>IF(C17=1,Sheet2!F83,Sheet2!E84)</f>
        <v>0                          -                -                       -                  -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5"/>
      <c r="V17" s="15"/>
      <c r="W17" s="15"/>
      <c r="X17" s="1"/>
    </row>
    <row r="18" spans="1:18" ht="12.75">
      <c r="A18" s="4"/>
      <c r="B18" s="4"/>
      <c r="F18" s="4" t="s">
        <v>171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6" ht="15" customHeight="1">
      <c r="A19" s="36" t="s">
        <v>210</v>
      </c>
      <c r="B19" s="4"/>
      <c r="C19" s="39">
        <v>1</v>
      </c>
      <c r="D19" s="27"/>
      <c r="E19" s="9"/>
      <c r="F19" s="18" t="str">
        <f>IF(C19=1,Sheet2!F111,Sheet2!E112)</f>
        <v>-6                           -                    80%             -</v>
      </c>
    </row>
    <row r="20" spans="1:16" ht="12.75">
      <c r="A20" s="4"/>
      <c r="B20" s="4"/>
      <c r="F20" s="4" t="s">
        <v>172</v>
      </c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5" customHeight="1">
      <c r="A21" s="36" t="s">
        <v>211</v>
      </c>
      <c r="B21" s="4"/>
      <c r="C21" s="39">
        <v>1</v>
      </c>
      <c r="D21" s="27"/>
      <c r="E21" s="27"/>
      <c r="F21" t="str">
        <f>IF(C21=1,Sheet2!F140,Sheet2!E141)</f>
        <v> 0                           -8                            -7</v>
      </c>
      <c r="AA21" s="7"/>
      <c r="AB21" s="7"/>
      <c r="AC21" s="7"/>
      <c r="AD21" s="7"/>
    </row>
    <row r="22" spans="1:30" ht="15" customHeight="1" thickBot="1">
      <c r="A22" s="4"/>
      <c r="B22" s="4"/>
      <c r="F22" s="170" t="s">
        <v>194</v>
      </c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31"/>
      <c r="AB22" s="31"/>
      <c r="AC22" s="31"/>
      <c r="AD22" s="7"/>
    </row>
    <row r="23" spans="1:30" ht="15" customHeight="1">
      <c r="A23" s="36" t="s">
        <v>212</v>
      </c>
      <c r="B23" s="4"/>
      <c r="C23" s="39">
        <v>1</v>
      </c>
      <c r="D23" s="27"/>
      <c r="E23" s="27"/>
      <c r="F23" s="112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4"/>
      <c r="AD23" s="7"/>
    </row>
    <row r="24" spans="1:30" ht="15" customHeight="1">
      <c r="A24" s="4"/>
      <c r="B24" s="4"/>
      <c r="F24" s="115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9"/>
      <c r="AD24" s="7"/>
    </row>
    <row r="25" spans="1:30" ht="15" customHeight="1" thickBot="1">
      <c r="A25" s="85" t="s">
        <v>213</v>
      </c>
      <c r="B25" s="82"/>
      <c r="C25" s="86">
        <v>1</v>
      </c>
      <c r="D25" s="87"/>
      <c r="E25" s="88"/>
      <c r="F25" s="95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7"/>
      <c r="AD25" s="7"/>
    </row>
    <row r="26" spans="27:30" ht="13.5" thickBot="1">
      <c r="AA26" s="7"/>
      <c r="AB26" s="7"/>
      <c r="AC26" s="7"/>
      <c r="AD26" s="7"/>
    </row>
    <row r="27" spans="1:21" ht="13.5" thickTop="1">
      <c r="A27" s="43" t="s">
        <v>196</v>
      </c>
      <c r="B27" s="43"/>
      <c r="C27" s="43"/>
      <c r="D27" s="43"/>
      <c r="E27" s="43"/>
      <c r="F27" s="46"/>
      <c r="G27" s="172" t="s">
        <v>14</v>
      </c>
      <c r="H27" s="172"/>
      <c r="I27" s="173"/>
      <c r="J27" s="164" t="s">
        <v>15</v>
      </c>
      <c r="K27" s="165"/>
      <c r="L27" s="168"/>
      <c r="M27" s="164" t="s">
        <v>16</v>
      </c>
      <c r="N27" s="165"/>
      <c r="O27" s="168"/>
      <c r="P27" s="164" t="s">
        <v>193</v>
      </c>
      <c r="Q27" s="165"/>
      <c r="R27" s="168"/>
      <c r="S27" s="164" t="s">
        <v>17</v>
      </c>
      <c r="T27" s="165"/>
      <c r="U27" s="166"/>
    </row>
    <row r="28" spans="1:24" ht="13.5" thickBot="1">
      <c r="A28" s="44"/>
      <c r="B28" s="44"/>
      <c r="C28" s="44"/>
      <c r="D28" s="44"/>
      <c r="E28" s="44"/>
      <c r="F28" s="45"/>
      <c r="G28" s="195"/>
      <c r="H28" s="195"/>
      <c r="I28" s="196"/>
      <c r="J28" s="161"/>
      <c r="K28" s="162"/>
      <c r="L28" s="167"/>
      <c r="M28" s="161"/>
      <c r="N28" s="162"/>
      <c r="O28" s="167"/>
      <c r="P28" s="161"/>
      <c r="Q28" s="162"/>
      <c r="R28" s="167"/>
      <c r="S28" s="161"/>
      <c r="T28" s="162"/>
      <c r="U28" s="163"/>
      <c r="X28" s="4"/>
    </row>
    <row r="29" spans="1:26" ht="14.25" thickBot="1" thickTop="1">
      <c r="A29" s="50" t="s">
        <v>197</v>
      </c>
      <c r="B29" s="4"/>
      <c r="C29" s="4"/>
      <c r="E29" s="2"/>
      <c r="I29" s="51"/>
      <c r="J29" s="52"/>
      <c r="K29" s="52"/>
      <c r="L29" s="52"/>
      <c r="M29" s="52"/>
      <c r="N29" s="52"/>
      <c r="O29" s="52"/>
      <c r="T29" s="26"/>
      <c r="U29" s="26"/>
      <c r="W29" s="4"/>
      <c r="X29" s="4"/>
      <c r="Y29" s="4"/>
      <c r="Z29" s="4"/>
    </row>
    <row r="30" spans="2:28" ht="13.5" thickTop="1">
      <c r="B30" s="47">
        <v>10</v>
      </c>
      <c r="C30" s="48">
        <v>9</v>
      </c>
      <c r="D30" s="48">
        <v>8</v>
      </c>
      <c r="E30" s="48">
        <v>7</v>
      </c>
      <c r="F30" s="48">
        <v>6</v>
      </c>
      <c r="G30" s="48">
        <v>5</v>
      </c>
      <c r="H30" s="48">
        <v>4</v>
      </c>
      <c r="I30" s="48">
        <v>3</v>
      </c>
      <c r="J30" s="48">
        <v>2</v>
      </c>
      <c r="K30" s="48">
        <v>1</v>
      </c>
      <c r="L30" s="65">
        <v>0</v>
      </c>
      <c r="M30" s="48">
        <v>-1</v>
      </c>
      <c r="N30" s="48">
        <v>-2</v>
      </c>
      <c r="O30" s="48">
        <v>-3</v>
      </c>
      <c r="P30" s="48">
        <v>-4</v>
      </c>
      <c r="Q30" s="48">
        <v>-5</v>
      </c>
      <c r="R30" s="48">
        <v>-6</v>
      </c>
      <c r="S30" s="48">
        <v>-7</v>
      </c>
      <c r="T30" s="48">
        <v>-8</v>
      </c>
      <c r="U30" s="48">
        <v>-9</v>
      </c>
      <c r="V30" s="49">
        <v>-10</v>
      </c>
      <c r="AA30" s="77">
        <f aca="true" t="shared" si="0" ref="AA30:AA38">IF(AA31&lt;=1,1,AA31-1)</f>
        <v>10</v>
      </c>
      <c r="AB30" s="67">
        <v>10</v>
      </c>
    </row>
    <row r="31" spans="2:28" ht="13.5" thickBot="1">
      <c r="B31" s="74">
        <f aca="true" t="shared" si="1" ref="B31:J31">C31-1</f>
        <v>-10</v>
      </c>
      <c r="C31" s="75">
        <f t="shared" si="1"/>
        <v>-9</v>
      </c>
      <c r="D31" s="75">
        <f t="shared" si="1"/>
        <v>-8</v>
      </c>
      <c r="E31" s="75">
        <f t="shared" si="1"/>
        <v>-7</v>
      </c>
      <c r="F31" s="75">
        <f t="shared" si="1"/>
        <v>-6</v>
      </c>
      <c r="G31" s="75">
        <f t="shared" si="1"/>
        <v>-5</v>
      </c>
      <c r="H31" s="75">
        <f t="shared" si="1"/>
        <v>-4</v>
      </c>
      <c r="I31" s="75">
        <f t="shared" si="1"/>
        <v>-3</v>
      </c>
      <c r="J31" s="75">
        <f t="shared" si="1"/>
        <v>-2</v>
      </c>
      <c r="K31" s="75">
        <f>L31-1</f>
        <v>-1</v>
      </c>
      <c r="L31" s="66">
        <f>F43</f>
        <v>0</v>
      </c>
      <c r="M31" s="75">
        <f>IF(L31&lt;=20,20,L31+1)</f>
        <v>20</v>
      </c>
      <c r="N31" s="75">
        <f aca="true" t="shared" si="2" ref="N31:V31">IF(M31&gt;=20,20,M31+1)</f>
        <v>20</v>
      </c>
      <c r="O31" s="75">
        <f t="shared" si="2"/>
        <v>20</v>
      </c>
      <c r="P31" s="75">
        <f t="shared" si="2"/>
        <v>20</v>
      </c>
      <c r="Q31" s="75">
        <f t="shared" si="2"/>
        <v>20</v>
      </c>
      <c r="R31" s="75">
        <f t="shared" si="2"/>
        <v>20</v>
      </c>
      <c r="S31" s="75">
        <f t="shared" si="2"/>
        <v>20</v>
      </c>
      <c r="T31" s="75">
        <f t="shared" si="2"/>
        <v>20</v>
      </c>
      <c r="U31" s="75">
        <f t="shared" si="2"/>
        <v>20</v>
      </c>
      <c r="V31" s="76">
        <f t="shared" si="2"/>
        <v>20</v>
      </c>
      <c r="AA31" s="78">
        <f t="shared" si="0"/>
        <v>11</v>
      </c>
      <c r="AB31" s="68">
        <v>9</v>
      </c>
    </row>
    <row r="32" spans="1:28" ht="14.25" thickBot="1" thickTop="1">
      <c r="A32" s="4" t="s">
        <v>198</v>
      </c>
      <c r="E32" s="2"/>
      <c r="I32" s="54"/>
      <c r="J32" s="55"/>
      <c r="K32" s="55"/>
      <c r="L32" s="55"/>
      <c r="M32" s="55"/>
      <c r="N32" s="55"/>
      <c r="O32" s="55"/>
      <c r="AA32" s="78">
        <f t="shared" si="0"/>
        <v>12</v>
      </c>
      <c r="AB32" s="68">
        <v>8</v>
      </c>
    </row>
    <row r="33" spans="2:28" ht="13.5" thickTop="1">
      <c r="B33" s="47">
        <v>10</v>
      </c>
      <c r="C33" s="48">
        <v>9</v>
      </c>
      <c r="D33" s="48">
        <v>8</v>
      </c>
      <c r="E33" s="48">
        <v>7</v>
      </c>
      <c r="F33" s="48">
        <v>6</v>
      </c>
      <c r="G33" s="48">
        <v>5</v>
      </c>
      <c r="H33" s="48">
        <v>4</v>
      </c>
      <c r="I33" s="48">
        <v>3</v>
      </c>
      <c r="J33" s="48">
        <v>2</v>
      </c>
      <c r="K33" s="48">
        <v>1</v>
      </c>
      <c r="L33" s="65">
        <v>0</v>
      </c>
      <c r="M33" s="48">
        <v>-1</v>
      </c>
      <c r="N33" s="48">
        <v>-2</v>
      </c>
      <c r="O33" s="48">
        <v>-3</v>
      </c>
      <c r="P33" s="48">
        <v>-4</v>
      </c>
      <c r="Q33" s="48">
        <v>-5</v>
      </c>
      <c r="R33" s="48">
        <v>-6</v>
      </c>
      <c r="S33" s="48">
        <v>-7</v>
      </c>
      <c r="T33" s="48">
        <v>-8</v>
      </c>
      <c r="U33" s="48">
        <v>-9</v>
      </c>
      <c r="V33" s="49">
        <v>-10</v>
      </c>
      <c r="AA33" s="78">
        <f t="shared" si="0"/>
        <v>13</v>
      </c>
      <c r="AB33" s="68">
        <v>7</v>
      </c>
    </row>
    <row r="34" spans="2:28" ht="13.5" thickBot="1">
      <c r="B34" s="74">
        <f aca="true" t="shared" si="3" ref="B34:J34">C34-1</f>
        <v>-10</v>
      </c>
      <c r="C34" s="75">
        <f t="shared" si="3"/>
        <v>-9</v>
      </c>
      <c r="D34" s="75">
        <f t="shared" si="3"/>
        <v>-8</v>
      </c>
      <c r="E34" s="75">
        <f t="shared" si="3"/>
        <v>-7</v>
      </c>
      <c r="F34" s="75">
        <f t="shared" si="3"/>
        <v>-6</v>
      </c>
      <c r="G34" s="75">
        <f t="shared" si="3"/>
        <v>-5</v>
      </c>
      <c r="H34" s="75">
        <f t="shared" si="3"/>
        <v>-4</v>
      </c>
      <c r="I34" s="75">
        <f t="shared" si="3"/>
        <v>-3</v>
      </c>
      <c r="J34" s="75">
        <f t="shared" si="3"/>
        <v>-2</v>
      </c>
      <c r="K34" s="75">
        <f>L34-1</f>
        <v>-1</v>
      </c>
      <c r="L34" s="66">
        <f>F43</f>
        <v>0</v>
      </c>
      <c r="M34" s="75">
        <f>IF(L34&lt;=20,20,L34+1)</f>
        <v>20</v>
      </c>
      <c r="N34" s="75">
        <f aca="true" t="shared" si="4" ref="N34:V34">IF(M34&gt;=20,20,M34+1)</f>
        <v>20</v>
      </c>
      <c r="O34" s="75">
        <f t="shared" si="4"/>
        <v>20</v>
      </c>
      <c r="P34" s="75">
        <f t="shared" si="4"/>
        <v>20</v>
      </c>
      <c r="Q34" s="75">
        <f t="shared" si="4"/>
        <v>20</v>
      </c>
      <c r="R34" s="75">
        <f t="shared" si="4"/>
        <v>20</v>
      </c>
      <c r="S34" s="75">
        <f t="shared" si="4"/>
        <v>20</v>
      </c>
      <c r="T34" s="75">
        <f t="shared" si="4"/>
        <v>20</v>
      </c>
      <c r="U34" s="75">
        <f t="shared" si="4"/>
        <v>20</v>
      </c>
      <c r="V34" s="76">
        <f t="shared" si="4"/>
        <v>20</v>
      </c>
      <c r="AA34" s="78">
        <f t="shared" si="0"/>
        <v>14</v>
      </c>
      <c r="AB34" s="68">
        <v>6</v>
      </c>
    </row>
    <row r="35" spans="1:28" ht="14.25" thickBot="1" thickTop="1">
      <c r="A35" s="4" t="s">
        <v>199</v>
      </c>
      <c r="E35" s="2"/>
      <c r="F35" s="3"/>
      <c r="G35" s="3"/>
      <c r="H35" s="54"/>
      <c r="I35" s="53"/>
      <c r="J35" s="53"/>
      <c r="K35" s="53"/>
      <c r="L35" s="53"/>
      <c r="M35" s="53"/>
      <c r="N35" s="53"/>
      <c r="O35" s="53"/>
      <c r="P35" s="53"/>
      <c r="Q35" s="3"/>
      <c r="R35" s="3"/>
      <c r="S35" s="3"/>
      <c r="T35" s="3"/>
      <c r="U35" s="3"/>
      <c r="V35" s="3"/>
      <c r="AA35" s="78">
        <f t="shared" si="0"/>
        <v>15</v>
      </c>
      <c r="AB35" s="68">
        <v>5</v>
      </c>
    </row>
    <row r="36" spans="2:28" ht="13.5" thickTop="1">
      <c r="B36" s="47">
        <v>10</v>
      </c>
      <c r="C36" s="48">
        <v>9</v>
      </c>
      <c r="D36" s="48">
        <v>8</v>
      </c>
      <c r="E36" s="48">
        <v>7</v>
      </c>
      <c r="F36" s="48">
        <v>6</v>
      </c>
      <c r="G36" s="48">
        <v>5</v>
      </c>
      <c r="H36" s="48">
        <v>4</v>
      </c>
      <c r="I36" s="48">
        <v>3</v>
      </c>
      <c r="J36" s="48">
        <v>2</v>
      </c>
      <c r="K36" s="48">
        <v>1</v>
      </c>
      <c r="L36" s="65">
        <v>0</v>
      </c>
      <c r="M36" s="48">
        <v>-1</v>
      </c>
      <c r="N36" s="48">
        <v>-2</v>
      </c>
      <c r="O36" s="48">
        <v>-3</v>
      </c>
      <c r="P36" s="48">
        <v>-4</v>
      </c>
      <c r="Q36" s="48">
        <v>-5</v>
      </c>
      <c r="R36" s="48">
        <v>-6</v>
      </c>
      <c r="S36" s="48">
        <v>-7</v>
      </c>
      <c r="T36" s="48">
        <v>-8</v>
      </c>
      <c r="U36" s="48">
        <v>-9</v>
      </c>
      <c r="V36" s="49">
        <v>-10</v>
      </c>
      <c r="AA36" s="78">
        <f t="shared" si="0"/>
        <v>16</v>
      </c>
      <c r="AB36" s="68">
        <v>4</v>
      </c>
    </row>
    <row r="37" spans="2:28" ht="13.5" thickBot="1">
      <c r="B37" s="74">
        <f aca="true" t="shared" si="5" ref="B37:J37">C37-1</f>
        <v>-10</v>
      </c>
      <c r="C37" s="75">
        <f t="shared" si="5"/>
        <v>-9</v>
      </c>
      <c r="D37" s="75">
        <f t="shared" si="5"/>
        <v>-8</v>
      </c>
      <c r="E37" s="75">
        <f t="shared" si="5"/>
        <v>-7</v>
      </c>
      <c r="F37" s="75">
        <f t="shared" si="5"/>
        <v>-6</v>
      </c>
      <c r="G37" s="75">
        <f t="shared" si="5"/>
        <v>-5</v>
      </c>
      <c r="H37" s="75">
        <f t="shared" si="5"/>
        <v>-4</v>
      </c>
      <c r="I37" s="75">
        <f t="shared" si="5"/>
        <v>-3</v>
      </c>
      <c r="J37" s="75">
        <f t="shared" si="5"/>
        <v>-2</v>
      </c>
      <c r="K37" s="75">
        <f>L37-1</f>
        <v>-1</v>
      </c>
      <c r="L37" s="66">
        <f>F40</f>
        <v>0</v>
      </c>
      <c r="M37" s="75">
        <f>IF(L37&lt;=20,20,L37+1)</f>
        <v>20</v>
      </c>
      <c r="N37" s="75">
        <f aca="true" t="shared" si="6" ref="N37:V37">IF(M37&gt;=20,20,M37+1)</f>
        <v>20</v>
      </c>
      <c r="O37" s="75">
        <f t="shared" si="6"/>
        <v>20</v>
      </c>
      <c r="P37" s="75">
        <f t="shared" si="6"/>
        <v>20</v>
      </c>
      <c r="Q37" s="75">
        <f t="shared" si="6"/>
        <v>20</v>
      </c>
      <c r="R37" s="75">
        <f t="shared" si="6"/>
        <v>20</v>
      </c>
      <c r="S37" s="75">
        <f t="shared" si="6"/>
        <v>20</v>
      </c>
      <c r="T37" s="75">
        <f t="shared" si="6"/>
        <v>20</v>
      </c>
      <c r="U37" s="75">
        <f t="shared" si="6"/>
        <v>20</v>
      </c>
      <c r="V37" s="76">
        <f t="shared" si="6"/>
        <v>20</v>
      </c>
      <c r="X37" s="4"/>
      <c r="AA37" s="78">
        <f t="shared" si="0"/>
        <v>17</v>
      </c>
      <c r="AB37" s="68">
        <v>3</v>
      </c>
    </row>
    <row r="38" spans="23:28" ht="13.5" thickTop="1">
      <c r="W38" s="4"/>
      <c r="AA38" s="78">
        <f t="shared" si="0"/>
        <v>18</v>
      </c>
      <c r="AB38" s="68">
        <v>2</v>
      </c>
    </row>
    <row r="39" spans="1:28" ht="12.75">
      <c r="A39" s="93" t="s">
        <v>18</v>
      </c>
      <c r="B39" s="118"/>
      <c r="C39" s="118"/>
      <c r="D39" s="118"/>
      <c r="E39" s="200"/>
      <c r="F39" s="93" t="s">
        <v>19</v>
      </c>
      <c r="G39" s="118"/>
      <c r="H39" s="200"/>
      <c r="I39" s="93" t="s">
        <v>220</v>
      </c>
      <c r="J39" s="118"/>
      <c r="K39" s="200"/>
      <c r="L39" s="93" t="s">
        <v>215</v>
      </c>
      <c r="M39" s="200"/>
      <c r="N39" s="93" t="s">
        <v>216</v>
      </c>
      <c r="O39" s="118"/>
      <c r="P39" s="200"/>
      <c r="Q39" s="93" t="s">
        <v>217</v>
      </c>
      <c r="R39" s="118"/>
      <c r="S39" s="200"/>
      <c r="T39" s="93" t="s">
        <v>20</v>
      </c>
      <c r="U39" s="118"/>
      <c r="V39" s="200"/>
      <c r="W39" s="4"/>
      <c r="X39" s="56" t="str">
        <f>IF(L5="human",Sheet7!A3,Sheet6!D23)</f>
        <v>class not set</v>
      </c>
      <c r="Y39" s="24"/>
      <c r="Z39" s="10"/>
      <c r="AA39" s="78">
        <f>IF(AA40&lt;=1,1,AA40-1)</f>
        <v>19</v>
      </c>
      <c r="AB39" s="68">
        <v>1</v>
      </c>
    </row>
    <row r="40" spans="1:28" ht="12.75">
      <c r="A40" s="201"/>
      <c r="B40" s="202"/>
      <c r="C40" s="202"/>
      <c r="D40" s="202"/>
      <c r="E40" s="203"/>
      <c r="F40" s="202"/>
      <c r="G40" s="202"/>
      <c r="H40" s="202"/>
      <c r="I40" s="201"/>
      <c r="J40" s="202"/>
      <c r="K40" s="203"/>
      <c r="L40" s="202"/>
      <c r="M40" s="202"/>
      <c r="N40" s="201"/>
      <c r="O40" s="202"/>
      <c r="P40" s="203"/>
      <c r="Q40" s="202"/>
      <c r="R40" s="202"/>
      <c r="S40" s="202"/>
      <c r="T40" s="201"/>
      <c r="U40" s="202"/>
      <c r="V40" s="203"/>
      <c r="W40" s="231" t="s">
        <v>200</v>
      </c>
      <c r="X40" s="232"/>
      <c r="Y40" s="232"/>
      <c r="Z40" s="233"/>
      <c r="AA40" s="69">
        <f>IF(L5="human",Sheet7!J21,Sheet3!I18)</f>
        <v>20</v>
      </c>
      <c r="AB40" s="68">
        <v>0</v>
      </c>
    </row>
    <row r="41" spans="1:28" ht="12.75">
      <c r="A41" s="197"/>
      <c r="B41" s="198"/>
      <c r="C41" s="198"/>
      <c r="D41" s="198"/>
      <c r="E41" s="199"/>
      <c r="F41" s="198"/>
      <c r="G41" s="198"/>
      <c r="H41" s="198"/>
      <c r="I41" s="197"/>
      <c r="J41" s="198"/>
      <c r="K41" s="199"/>
      <c r="L41" s="198"/>
      <c r="M41" s="198"/>
      <c r="N41" s="197"/>
      <c r="O41" s="198"/>
      <c r="P41" s="199"/>
      <c r="Q41" s="198"/>
      <c r="R41" s="198"/>
      <c r="S41" s="198"/>
      <c r="T41" s="197"/>
      <c r="U41" s="198"/>
      <c r="V41" s="199"/>
      <c r="W41" s="234" t="s">
        <v>201</v>
      </c>
      <c r="X41" s="232"/>
      <c r="Y41" s="232"/>
      <c r="Z41" s="233"/>
      <c r="AA41" s="79">
        <f>IF(AA40&gt;=20,20,AA40+1)</f>
        <v>20</v>
      </c>
      <c r="AB41" s="68">
        <v>-1</v>
      </c>
    </row>
    <row r="42" spans="1:28" ht="12.75">
      <c r="A42" s="204"/>
      <c r="B42" s="205"/>
      <c r="C42" s="205"/>
      <c r="D42" s="205"/>
      <c r="E42" s="206"/>
      <c r="F42" s="205"/>
      <c r="G42" s="205"/>
      <c r="H42" s="205"/>
      <c r="I42" s="204"/>
      <c r="J42" s="205"/>
      <c r="K42" s="206"/>
      <c r="L42" s="205"/>
      <c r="M42" s="205"/>
      <c r="N42" s="204"/>
      <c r="O42" s="205"/>
      <c r="P42" s="206"/>
      <c r="Q42" s="205"/>
      <c r="R42" s="205"/>
      <c r="S42" s="205"/>
      <c r="T42" s="204"/>
      <c r="U42" s="205"/>
      <c r="V42" s="206"/>
      <c r="W42" s="10"/>
      <c r="X42" s="10"/>
      <c r="Y42" s="10"/>
      <c r="Z42" s="10"/>
      <c r="AA42" s="79">
        <f aca="true" t="shared" si="7" ref="AA42:AA50">IF(AA41&gt;=20,20,AA41+1)</f>
        <v>20</v>
      </c>
      <c r="AB42" s="68">
        <v>-2</v>
      </c>
    </row>
    <row r="43" spans="1:28" ht="12.75">
      <c r="A43" s="197"/>
      <c r="B43" s="198"/>
      <c r="C43" s="198"/>
      <c r="D43" s="198"/>
      <c r="E43" s="199"/>
      <c r="F43" s="198"/>
      <c r="G43" s="198"/>
      <c r="H43" s="198"/>
      <c r="I43" s="197"/>
      <c r="J43" s="198"/>
      <c r="K43" s="199"/>
      <c r="L43" s="198"/>
      <c r="M43" s="198"/>
      <c r="N43" s="197"/>
      <c r="O43" s="198"/>
      <c r="P43" s="199"/>
      <c r="Q43" s="198"/>
      <c r="R43" s="198"/>
      <c r="S43" s="198"/>
      <c r="T43" s="197"/>
      <c r="U43" s="198"/>
      <c r="V43" s="199"/>
      <c r="W43" s="10"/>
      <c r="X43" s="10"/>
      <c r="Y43" s="10"/>
      <c r="Z43" s="10"/>
      <c r="AA43" s="79">
        <f t="shared" si="7"/>
        <v>20</v>
      </c>
      <c r="AB43" s="68">
        <v>-3</v>
      </c>
    </row>
    <row r="44" spans="1:28" ht="12.75">
      <c r="A44" s="207"/>
      <c r="B44" s="208"/>
      <c r="C44" s="208"/>
      <c r="D44" s="208"/>
      <c r="E44" s="209"/>
      <c r="F44" s="208"/>
      <c r="G44" s="208"/>
      <c r="H44" s="208"/>
      <c r="I44" s="207"/>
      <c r="J44" s="208"/>
      <c r="K44" s="209"/>
      <c r="L44" s="208"/>
      <c r="M44" s="208"/>
      <c r="N44" s="207"/>
      <c r="O44" s="208"/>
      <c r="P44" s="209"/>
      <c r="Q44" s="208"/>
      <c r="R44" s="208"/>
      <c r="S44" s="208"/>
      <c r="T44" s="207"/>
      <c r="U44" s="208"/>
      <c r="V44" s="209"/>
      <c r="W44" s="10"/>
      <c r="X44" s="10"/>
      <c r="Y44" s="10"/>
      <c r="Z44" s="10"/>
      <c r="AA44" s="79">
        <f t="shared" si="7"/>
        <v>20</v>
      </c>
      <c r="AB44" s="70">
        <v>-4</v>
      </c>
    </row>
    <row r="45" spans="1:28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79">
        <f t="shared" si="7"/>
        <v>20</v>
      </c>
      <c r="AB45" s="68">
        <v>-5</v>
      </c>
    </row>
    <row r="46" spans="1:29" ht="12.75">
      <c r="A46" s="93" t="s">
        <v>214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7"/>
      <c r="M46" s="118" t="s">
        <v>214</v>
      </c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20"/>
      <c r="Y46" s="58"/>
      <c r="Z46" s="21"/>
      <c r="AA46" s="79">
        <f t="shared" si="7"/>
        <v>20</v>
      </c>
      <c r="AB46" s="71">
        <v>-6</v>
      </c>
      <c r="AC46" s="6"/>
    </row>
    <row r="47" spans="1:29" ht="12.75">
      <c r="A47" s="121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3"/>
      <c r="M47" s="124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3"/>
      <c r="Y47" s="59"/>
      <c r="Z47" s="25"/>
      <c r="AA47" s="79">
        <f t="shared" si="7"/>
        <v>20</v>
      </c>
      <c r="AB47" s="72">
        <v>-7</v>
      </c>
      <c r="AC47" s="19"/>
    </row>
    <row r="48" spans="1:29" ht="12.75">
      <c r="A48" s="92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8"/>
      <c r="M48" s="94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8"/>
      <c r="Y48" s="59"/>
      <c r="Z48" s="25"/>
      <c r="AA48" s="79">
        <f t="shared" si="7"/>
        <v>20</v>
      </c>
      <c r="AB48" s="72">
        <v>-8</v>
      </c>
      <c r="AC48" s="19"/>
    </row>
    <row r="49" spans="1:29" ht="12.75">
      <c r="A49" s="91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8"/>
      <c r="M49" s="106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8"/>
      <c r="Y49" s="59"/>
      <c r="Z49" s="25"/>
      <c r="AA49" s="79">
        <f t="shared" si="7"/>
        <v>20</v>
      </c>
      <c r="AB49" s="72">
        <v>-9</v>
      </c>
      <c r="AC49" s="19"/>
    </row>
    <row r="50" spans="1:29" ht="13.5" thickBot="1">
      <c r="A50" s="92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8"/>
      <c r="M50" s="94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8"/>
      <c r="Y50" s="59"/>
      <c r="Z50" s="25"/>
      <c r="AA50" s="80">
        <f t="shared" si="7"/>
        <v>20</v>
      </c>
      <c r="AB50" s="73">
        <v>-10</v>
      </c>
      <c r="AC50" s="19"/>
    </row>
    <row r="51" spans="1:29" ht="13.5" thickTop="1">
      <c r="A51" s="91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8"/>
      <c r="M51" s="106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8"/>
      <c r="Y51" s="59"/>
      <c r="Z51" s="25"/>
      <c r="AA51" s="25"/>
      <c r="AB51" s="19"/>
      <c r="AC51" s="19"/>
    </row>
    <row r="52" spans="1:29" ht="12.75">
      <c r="A52" s="92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8"/>
      <c r="M52" s="94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8"/>
      <c r="Y52" s="59"/>
      <c r="Z52" s="25"/>
      <c r="AA52" s="25"/>
      <c r="AB52" s="19"/>
      <c r="AC52" s="19"/>
    </row>
    <row r="53" spans="1:29" ht="12.75">
      <c r="A53" s="91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8"/>
      <c r="M53" s="106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8"/>
      <c r="Y53" s="59"/>
      <c r="Z53" s="25"/>
      <c r="AA53" s="25"/>
      <c r="AB53" s="19"/>
      <c r="AC53" s="19"/>
    </row>
    <row r="54" spans="1:29" ht="12.75">
      <c r="A54" s="92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8"/>
      <c r="M54" s="94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8"/>
      <c r="Y54" s="59"/>
      <c r="Z54" s="25"/>
      <c r="AA54" s="25"/>
      <c r="AB54" s="19"/>
      <c r="AC54" s="19"/>
    </row>
    <row r="55" spans="1:29" ht="12.75">
      <c r="A55" s="91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6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8"/>
      <c r="Y55" s="59"/>
      <c r="Z55" s="25"/>
      <c r="AA55" s="19"/>
      <c r="AB55" s="19"/>
      <c r="AC55" s="19"/>
    </row>
    <row r="56" spans="1:29" ht="12.75">
      <c r="A56" s="92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8"/>
      <c r="M56" s="94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8"/>
      <c r="Y56" s="59"/>
      <c r="Z56" s="25"/>
      <c r="AA56" s="19"/>
      <c r="AB56" s="19"/>
      <c r="AC56" s="19"/>
    </row>
    <row r="57" spans="1:29" ht="12.75">
      <c r="A57" s="91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8"/>
      <c r="M57" s="106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8"/>
      <c r="Y57" s="59"/>
      <c r="Z57" s="25"/>
      <c r="AA57" s="19"/>
      <c r="AB57" s="19"/>
      <c r="AC57" s="19"/>
    </row>
    <row r="58" spans="1:29" ht="12.75">
      <c r="A58" s="92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8"/>
      <c r="M58" s="94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8"/>
      <c r="Y58" s="59"/>
      <c r="Z58" s="25"/>
      <c r="AA58" s="19"/>
      <c r="AB58" s="19"/>
      <c r="AC58" s="19"/>
    </row>
    <row r="59" spans="1:29" ht="12.75">
      <c r="A59" s="91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8"/>
      <c r="M59" s="106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8"/>
      <c r="Y59" s="59"/>
      <c r="Z59" s="25"/>
      <c r="AA59" s="19"/>
      <c r="AB59" s="19"/>
      <c r="AC59" s="19"/>
    </row>
    <row r="60" spans="1:26" ht="12.75">
      <c r="A60" s="213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1"/>
      <c r="M60" s="109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1"/>
      <c r="Y60" s="59"/>
      <c r="Z60" s="10"/>
    </row>
    <row r="61" spans="1:26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.75">
      <c r="A62" s="210" t="s">
        <v>21</v>
      </c>
      <c r="B62" s="211"/>
      <c r="C62" s="211"/>
      <c r="D62" s="21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9" ht="12.75">
      <c r="A63" s="192"/>
      <c r="B63" s="193"/>
      <c r="C63" s="193"/>
      <c r="D63" s="193"/>
      <c r="E63" s="193"/>
      <c r="F63" s="193"/>
      <c r="G63" s="194"/>
      <c r="H63" s="192"/>
      <c r="I63" s="193"/>
      <c r="J63" s="193"/>
      <c r="K63" s="193"/>
      <c r="L63" s="193"/>
      <c r="M63" s="193"/>
      <c r="N63" s="194"/>
      <c r="O63" s="192"/>
      <c r="P63" s="193"/>
      <c r="Q63" s="193"/>
      <c r="R63" s="193"/>
      <c r="S63" s="193"/>
      <c r="T63" s="193"/>
      <c r="U63" s="194"/>
      <c r="V63" s="192"/>
      <c r="W63" s="193"/>
      <c r="X63" s="193"/>
      <c r="Y63" s="193"/>
      <c r="Z63" s="193"/>
      <c r="AA63" s="193"/>
      <c r="AB63" s="193"/>
      <c r="AC63" s="63"/>
    </row>
    <row r="64" spans="1:29" ht="12.75">
      <c r="A64" s="103"/>
      <c r="B64" s="104"/>
      <c r="C64" s="104"/>
      <c r="D64" s="104"/>
      <c r="E64" s="104"/>
      <c r="F64" s="104"/>
      <c r="G64" s="105"/>
      <c r="H64" s="103"/>
      <c r="I64" s="104"/>
      <c r="J64" s="104"/>
      <c r="K64" s="104"/>
      <c r="L64" s="104"/>
      <c r="M64" s="104"/>
      <c r="N64" s="105"/>
      <c r="O64" s="103"/>
      <c r="P64" s="104"/>
      <c r="Q64" s="104"/>
      <c r="R64" s="104"/>
      <c r="S64" s="104"/>
      <c r="T64" s="104"/>
      <c r="U64" s="105"/>
      <c r="V64" s="103"/>
      <c r="W64" s="104"/>
      <c r="X64" s="104"/>
      <c r="Y64" s="104"/>
      <c r="Z64" s="104"/>
      <c r="AA64" s="104"/>
      <c r="AB64" s="105"/>
      <c r="AC64" s="13"/>
    </row>
    <row r="65" spans="1:29" ht="12.75">
      <c r="A65" s="100"/>
      <c r="B65" s="101"/>
      <c r="C65" s="101"/>
      <c r="D65" s="101"/>
      <c r="E65" s="101"/>
      <c r="F65" s="101"/>
      <c r="G65" s="102"/>
      <c r="H65" s="100"/>
      <c r="I65" s="101"/>
      <c r="J65" s="101"/>
      <c r="K65" s="101"/>
      <c r="L65" s="101"/>
      <c r="M65" s="101"/>
      <c r="N65" s="102"/>
      <c r="O65" s="100"/>
      <c r="P65" s="101"/>
      <c r="Q65" s="101"/>
      <c r="R65" s="101"/>
      <c r="S65" s="101"/>
      <c r="T65" s="101"/>
      <c r="U65" s="102"/>
      <c r="V65" s="100"/>
      <c r="W65" s="101"/>
      <c r="X65" s="101"/>
      <c r="Y65" s="101"/>
      <c r="Z65" s="101"/>
      <c r="AA65" s="101"/>
      <c r="AB65" s="102"/>
      <c r="AC65" s="13"/>
    </row>
    <row r="66" spans="1:29" ht="12.75">
      <c r="A66" s="103"/>
      <c r="B66" s="104"/>
      <c r="C66" s="104"/>
      <c r="D66" s="104"/>
      <c r="E66" s="104"/>
      <c r="F66" s="104"/>
      <c r="G66" s="105"/>
      <c r="H66" s="103"/>
      <c r="I66" s="104"/>
      <c r="J66" s="104"/>
      <c r="K66" s="104"/>
      <c r="L66" s="104"/>
      <c r="M66" s="104"/>
      <c r="N66" s="105"/>
      <c r="O66" s="103"/>
      <c r="P66" s="104"/>
      <c r="Q66" s="104"/>
      <c r="R66" s="104"/>
      <c r="S66" s="104"/>
      <c r="T66" s="104"/>
      <c r="U66" s="105"/>
      <c r="V66" s="103"/>
      <c r="W66" s="104"/>
      <c r="X66" s="104"/>
      <c r="Y66" s="104"/>
      <c r="Z66" s="104"/>
      <c r="AA66" s="104"/>
      <c r="AB66" s="105"/>
      <c r="AC66" s="13"/>
    </row>
    <row r="67" spans="1:29" ht="12.75">
      <c r="A67" s="100"/>
      <c r="B67" s="101"/>
      <c r="C67" s="101"/>
      <c r="D67" s="101"/>
      <c r="E67" s="101"/>
      <c r="F67" s="101"/>
      <c r="G67" s="102"/>
      <c r="H67" s="100"/>
      <c r="I67" s="101"/>
      <c r="J67" s="101"/>
      <c r="K67" s="101"/>
      <c r="L67" s="101"/>
      <c r="M67" s="101"/>
      <c r="N67" s="102"/>
      <c r="O67" s="100"/>
      <c r="P67" s="101"/>
      <c r="Q67" s="101"/>
      <c r="R67" s="101"/>
      <c r="S67" s="101"/>
      <c r="T67" s="101"/>
      <c r="U67" s="102"/>
      <c r="V67" s="100"/>
      <c r="W67" s="101"/>
      <c r="X67" s="101"/>
      <c r="Y67" s="101"/>
      <c r="Z67" s="101"/>
      <c r="AA67" s="101"/>
      <c r="AB67" s="102"/>
      <c r="AC67" s="13"/>
    </row>
    <row r="68" spans="1:29" ht="12.75">
      <c r="A68" s="103"/>
      <c r="B68" s="104"/>
      <c r="C68" s="104"/>
      <c r="D68" s="104"/>
      <c r="E68" s="104"/>
      <c r="F68" s="104"/>
      <c r="G68" s="105"/>
      <c r="H68" s="103"/>
      <c r="I68" s="104"/>
      <c r="J68" s="104"/>
      <c r="K68" s="104"/>
      <c r="L68" s="104"/>
      <c r="M68" s="104"/>
      <c r="N68" s="105"/>
      <c r="O68" s="103"/>
      <c r="P68" s="104"/>
      <c r="Q68" s="104"/>
      <c r="R68" s="104"/>
      <c r="S68" s="104"/>
      <c r="T68" s="104"/>
      <c r="U68" s="105"/>
      <c r="V68" s="103"/>
      <c r="W68" s="104"/>
      <c r="X68" s="104"/>
      <c r="Y68" s="104"/>
      <c r="Z68" s="104"/>
      <c r="AA68" s="104"/>
      <c r="AB68" s="105"/>
      <c r="AC68" s="13"/>
    </row>
    <row r="69" spans="1:29" ht="12.75">
      <c r="A69" s="100"/>
      <c r="B69" s="101"/>
      <c r="C69" s="101"/>
      <c r="D69" s="101"/>
      <c r="E69" s="101"/>
      <c r="F69" s="101"/>
      <c r="G69" s="102"/>
      <c r="H69" s="100"/>
      <c r="I69" s="101"/>
      <c r="J69" s="101"/>
      <c r="K69" s="101"/>
      <c r="L69" s="101"/>
      <c r="M69" s="101"/>
      <c r="N69" s="102"/>
      <c r="O69" s="100"/>
      <c r="P69" s="101"/>
      <c r="Q69" s="101"/>
      <c r="R69" s="101"/>
      <c r="S69" s="101"/>
      <c r="T69" s="101"/>
      <c r="U69" s="102"/>
      <c r="V69" s="100"/>
      <c r="W69" s="101"/>
      <c r="X69" s="101"/>
      <c r="Y69" s="101"/>
      <c r="Z69" s="101"/>
      <c r="AA69" s="101"/>
      <c r="AB69" s="102"/>
      <c r="AC69" s="13"/>
    </row>
    <row r="70" spans="1:29" ht="12.75">
      <c r="A70" s="103"/>
      <c r="B70" s="104"/>
      <c r="C70" s="104"/>
      <c r="D70" s="104"/>
      <c r="E70" s="104"/>
      <c r="F70" s="104"/>
      <c r="G70" s="105"/>
      <c r="H70" s="103"/>
      <c r="I70" s="104"/>
      <c r="J70" s="104"/>
      <c r="K70" s="104"/>
      <c r="L70" s="104"/>
      <c r="M70" s="104"/>
      <c r="N70" s="105"/>
      <c r="O70" s="103"/>
      <c r="P70" s="104"/>
      <c r="Q70" s="104"/>
      <c r="R70" s="104"/>
      <c r="S70" s="104"/>
      <c r="T70" s="104"/>
      <c r="U70" s="105"/>
      <c r="V70" s="103"/>
      <c r="W70" s="104"/>
      <c r="X70" s="104"/>
      <c r="Y70" s="104"/>
      <c r="Z70" s="104"/>
      <c r="AA70" s="104"/>
      <c r="AB70" s="105"/>
      <c r="AC70" s="13"/>
    </row>
    <row r="71" spans="1:29" ht="12.75">
      <c r="A71" s="100"/>
      <c r="B71" s="101"/>
      <c r="C71" s="101"/>
      <c r="D71" s="101"/>
      <c r="E71" s="101"/>
      <c r="F71" s="101"/>
      <c r="G71" s="102"/>
      <c r="H71" s="100"/>
      <c r="I71" s="101"/>
      <c r="J71" s="101"/>
      <c r="K71" s="101"/>
      <c r="L71" s="101"/>
      <c r="M71" s="101"/>
      <c r="N71" s="102"/>
      <c r="O71" s="241"/>
      <c r="P71" s="101"/>
      <c r="Q71" s="101"/>
      <c r="R71" s="101"/>
      <c r="S71" s="101"/>
      <c r="T71" s="101"/>
      <c r="U71" s="102"/>
      <c r="V71" s="100"/>
      <c r="W71" s="101"/>
      <c r="X71" s="101"/>
      <c r="Y71" s="101"/>
      <c r="Z71" s="101"/>
      <c r="AA71" s="101"/>
      <c r="AB71" s="102"/>
      <c r="AC71" s="13"/>
    </row>
    <row r="72" spans="1:29" ht="12.75">
      <c r="A72" s="103"/>
      <c r="B72" s="104"/>
      <c r="C72" s="104"/>
      <c r="D72" s="104"/>
      <c r="E72" s="104"/>
      <c r="F72" s="104"/>
      <c r="G72" s="105"/>
      <c r="H72" s="103"/>
      <c r="I72" s="104"/>
      <c r="J72" s="104"/>
      <c r="K72" s="104"/>
      <c r="L72" s="104"/>
      <c r="M72" s="104"/>
      <c r="N72" s="105"/>
      <c r="O72" s="103"/>
      <c r="P72" s="104"/>
      <c r="Q72" s="104"/>
      <c r="R72" s="104"/>
      <c r="S72" s="104"/>
      <c r="T72" s="104"/>
      <c r="U72" s="105"/>
      <c r="V72" s="103"/>
      <c r="W72" s="104"/>
      <c r="X72" s="104"/>
      <c r="Y72" s="104"/>
      <c r="Z72" s="104"/>
      <c r="AA72" s="104"/>
      <c r="AB72" s="105"/>
      <c r="AC72" s="13"/>
    </row>
    <row r="73" spans="1:29" ht="12.75">
      <c r="A73" s="100"/>
      <c r="B73" s="101"/>
      <c r="C73" s="101"/>
      <c r="D73" s="101"/>
      <c r="E73" s="101"/>
      <c r="F73" s="101"/>
      <c r="G73" s="102"/>
      <c r="H73" s="100"/>
      <c r="I73" s="101"/>
      <c r="J73" s="101"/>
      <c r="K73" s="101"/>
      <c r="L73" s="101"/>
      <c r="M73" s="101"/>
      <c r="N73" s="102"/>
      <c r="O73" s="100"/>
      <c r="P73" s="101"/>
      <c r="Q73" s="101"/>
      <c r="R73" s="101"/>
      <c r="S73" s="101"/>
      <c r="T73" s="101"/>
      <c r="U73" s="102"/>
      <c r="V73" s="100"/>
      <c r="W73" s="101"/>
      <c r="X73" s="101"/>
      <c r="Y73" s="101"/>
      <c r="Z73" s="101"/>
      <c r="AA73" s="101"/>
      <c r="AB73" s="102"/>
      <c r="AC73" s="13"/>
    </row>
    <row r="74" spans="1:29" ht="12.75">
      <c r="A74" s="103"/>
      <c r="B74" s="104"/>
      <c r="C74" s="104"/>
      <c r="D74" s="104"/>
      <c r="E74" s="104"/>
      <c r="F74" s="104"/>
      <c r="G74" s="105"/>
      <c r="H74" s="103"/>
      <c r="I74" s="104"/>
      <c r="J74" s="104"/>
      <c r="K74" s="104"/>
      <c r="L74" s="104"/>
      <c r="M74" s="104"/>
      <c r="N74" s="105"/>
      <c r="O74" s="103"/>
      <c r="P74" s="104"/>
      <c r="Q74" s="104"/>
      <c r="R74" s="104"/>
      <c r="S74" s="104"/>
      <c r="T74" s="104"/>
      <c r="U74" s="105"/>
      <c r="V74" s="103"/>
      <c r="W74" s="104"/>
      <c r="X74" s="104"/>
      <c r="Y74" s="104"/>
      <c r="Z74" s="104"/>
      <c r="AA74" s="104"/>
      <c r="AB74" s="105"/>
      <c r="AC74" s="13"/>
    </row>
    <row r="75" spans="1:29" ht="12.75">
      <c r="A75" s="100"/>
      <c r="B75" s="101"/>
      <c r="C75" s="101"/>
      <c r="D75" s="101"/>
      <c r="E75" s="101"/>
      <c r="F75" s="101"/>
      <c r="G75" s="102"/>
      <c r="H75" s="100"/>
      <c r="I75" s="101"/>
      <c r="J75" s="101"/>
      <c r="K75" s="101"/>
      <c r="L75" s="101"/>
      <c r="M75" s="101"/>
      <c r="N75" s="102"/>
      <c r="O75" s="100"/>
      <c r="P75" s="101"/>
      <c r="Q75" s="101"/>
      <c r="R75" s="101"/>
      <c r="S75" s="101"/>
      <c r="T75" s="101"/>
      <c r="U75" s="102"/>
      <c r="V75" s="100"/>
      <c r="W75" s="101"/>
      <c r="X75" s="101"/>
      <c r="Y75" s="101"/>
      <c r="Z75" s="101"/>
      <c r="AA75" s="101"/>
      <c r="AB75" s="102"/>
      <c r="AC75" s="13"/>
    </row>
    <row r="76" spans="1:29" ht="12.75">
      <c r="A76" s="103"/>
      <c r="B76" s="104"/>
      <c r="C76" s="104"/>
      <c r="D76" s="104"/>
      <c r="E76" s="104"/>
      <c r="F76" s="104"/>
      <c r="G76" s="105"/>
      <c r="H76" s="103"/>
      <c r="I76" s="104"/>
      <c r="J76" s="104"/>
      <c r="K76" s="104"/>
      <c r="L76" s="104"/>
      <c r="M76" s="104"/>
      <c r="N76" s="105"/>
      <c r="O76" s="103"/>
      <c r="P76" s="104"/>
      <c r="Q76" s="104"/>
      <c r="R76" s="104"/>
      <c r="S76" s="104"/>
      <c r="T76" s="104"/>
      <c r="U76" s="105"/>
      <c r="V76" s="103"/>
      <c r="W76" s="104"/>
      <c r="X76" s="104"/>
      <c r="Y76" s="104"/>
      <c r="Z76" s="104"/>
      <c r="AA76" s="104"/>
      <c r="AB76" s="105"/>
      <c r="AC76" s="13"/>
    </row>
    <row r="77" spans="1:29" ht="12.75">
      <c r="A77" s="100"/>
      <c r="B77" s="101"/>
      <c r="C77" s="101"/>
      <c r="D77" s="101"/>
      <c r="E77" s="101"/>
      <c r="F77" s="101"/>
      <c r="G77" s="102"/>
      <c r="H77" s="100"/>
      <c r="I77" s="101"/>
      <c r="J77" s="101"/>
      <c r="K77" s="101"/>
      <c r="L77" s="101"/>
      <c r="M77" s="101"/>
      <c r="N77" s="102"/>
      <c r="O77" s="100"/>
      <c r="P77" s="101"/>
      <c r="Q77" s="101"/>
      <c r="R77" s="101"/>
      <c r="S77" s="101"/>
      <c r="T77" s="101"/>
      <c r="U77" s="102"/>
      <c r="V77" s="100"/>
      <c r="W77" s="101"/>
      <c r="X77" s="101"/>
      <c r="Y77" s="101"/>
      <c r="Z77" s="101"/>
      <c r="AA77" s="101"/>
      <c r="AB77" s="102"/>
      <c r="AC77" s="13"/>
    </row>
    <row r="78" spans="1:29" ht="12.75">
      <c r="A78" s="103"/>
      <c r="B78" s="104"/>
      <c r="C78" s="104"/>
      <c r="D78" s="104"/>
      <c r="E78" s="104"/>
      <c r="F78" s="104"/>
      <c r="G78" s="105"/>
      <c r="H78" s="103"/>
      <c r="I78" s="104"/>
      <c r="J78" s="104"/>
      <c r="K78" s="104"/>
      <c r="L78" s="104"/>
      <c r="M78" s="104"/>
      <c r="N78" s="105"/>
      <c r="O78" s="103"/>
      <c r="P78" s="104"/>
      <c r="Q78" s="104"/>
      <c r="R78" s="104"/>
      <c r="S78" s="104"/>
      <c r="T78" s="104"/>
      <c r="U78" s="105"/>
      <c r="V78" s="103"/>
      <c r="W78" s="104"/>
      <c r="X78" s="104"/>
      <c r="Y78" s="104"/>
      <c r="Z78" s="104"/>
      <c r="AA78" s="104"/>
      <c r="AB78" s="105"/>
      <c r="AC78" s="13"/>
    </row>
    <row r="79" spans="1:29" ht="12.75">
      <c r="A79" s="100"/>
      <c r="B79" s="101"/>
      <c r="C79" s="101"/>
      <c r="D79" s="101"/>
      <c r="E79" s="101"/>
      <c r="F79" s="101"/>
      <c r="G79" s="102"/>
      <c r="H79" s="100"/>
      <c r="I79" s="101"/>
      <c r="J79" s="101"/>
      <c r="K79" s="101"/>
      <c r="L79" s="101"/>
      <c r="M79" s="101"/>
      <c r="N79" s="102"/>
      <c r="O79" s="100"/>
      <c r="P79" s="101"/>
      <c r="Q79" s="101"/>
      <c r="R79" s="101"/>
      <c r="S79" s="101"/>
      <c r="T79" s="101"/>
      <c r="U79" s="102"/>
      <c r="V79" s="100"/>
      <c r="W79" s="101"/>
      <c r="X79" s="101"/>
      <c r="Y79" s="101"/>
      <c r="Z79" s="101"/>
      <c r="AA79" s="101"/>
      <c r="AB79" s="102"/>
      <c r="AC79" s="13"/>
    </row>
    <row r="80" spans="1:29" ht="12.75">
      <c r="A80" s="103"/>
      <c r="B80" s="104"/>
      <c r="C80" s="104"/>
      <c r="D80" s="104"/>
      <c r="E80" s="104"/>
      <c r="F80" s="104"/>
      <c r="G80" s="105"/>
      <c r="H80" s="103"/>
      <c r="I80" s="104"/>
      <c r="J80" s="104"/>
      <c r="K80" s="104"/>
      <c r="L80" s="104"/>
      <c r="M80" s="104"/>
      <c r="N80" s="105"/>
      <c r="O80" s="103"/>
      <c r="P80" s="104"/>
      <c r="Q80" s="104"/>
      <c r="R80" s="104"/>
      <c r="S80" s="104"/>
      <c r="T80" s="104"/>
      <c r="U80" s="105"/>
      <c r="V80" s="103"/>
      <c r="W80" s="104"/>
      <c r="X80" s="104"/>
      <c r="Y80" s="104"/>
      <c r="Z80" s="104"/>
      <c r="AA80" s="104"/>
      <c r="AB80" s="105"/>
      <c r="AC80" s="13"/>
    </row>
    <row r="81" spans="1:29" ht="12.75">
      <c r="A81" s="100"/>
      <c r="B81" s="101"/>
      <c r="C81" s="101"/>
      <c r="D81" s="101"/>
      <c r="E81" s="101"/>
      <c r="F81" s="101"/>
      <c r="G81" s="102"/>
      <c r="H81" s="100"/>
      <c r="I81" s="101"/>
      <c r="J81" s="101"/>
      <c r="K81" s="101"/>
      <c r="L81" s="101"/>
      <c r="M81" s="101"/>
      <c r="N81" s="102"/>
      <c r="O81" s="100"/>
      <c r="P81" s="101"/>
      <c r="Q81" s="101"/>
      <c r="R81" s="101"/>
      <c r="S81" s="101"/>
      <c r="T81" s="101"/>
      <c r="U81" s="102"/>
      <c r="V81" s="100"/>
      <c r="W81" s="101"/>
      <c r="X81" s="101"/>
      <c r="Y81" s="101"/>
      <c r="Z81" s="101"/>
      <c r="AA81" s="101"/>
      <c r="AB81" s="102"/>
      <c r="AC81" s="13"/>
    </row>
    <row r="82" spans="1:29" ht="12.75">
      <c r="A82" s="103"/>
      <c r="B82" s="104"/>
      <c r="C82" s="104"/>
      <c r="D82" s="104"/>
      <c r="E82" s="104"/>
      <c r="F82" s="104"/>
      <c r="G82" s="105"/>
      <c r="H82" s="103"/>
      <c r="I82" s="104"/>
      <c r="J82" s="104"/>
      <c r="K82" s="104"/>
      <c r="L82" s="104"/>
      <c r="M82" s="104"/>
      <c r="N82" s="105"/>
      <c r="O82" s="103"/>
      <c r="P82" s="104"/>
      <c r="Q82" s="104"/>
      <c r="R82" s="104"/>
      <c r="S82" s="104"/>
      <c r="T82" s="104"/>
      <c r="U82" s="105"/>
      <c r="V82" s="103"/>
      <c r="W82" s="104"/>
      <c r="X82" s="104"/>
      <c r="Y82" s="104"/>
      <c r="Z82" s="104"/>
      <c r="AA82" s="104"/>
      <c r="AB82" s="105"/>
      <c r="AC82" s="13"/>
    </row>
    <row r="83" spans="1:29" ht="12.75">
      <c r="A83" s="100"/>
      <c r="B83" s="101"/>
      <c r="C83" s="101"/>
      <c r="D83" s="101"/>
      <c r="E83" s="101"/>
      <c r="F83" s="101"/>
      <c r="G83" s="102"/>
      <c r="H83" s="100"/>
      <c r="I83" s="101"/>
      <c r="J83" s="101"/>
      <c r="K83" s="101"/>
      <c r="L83" s="101"/>
      <c r="M83" s="101"/>
      <c r="N83" s="102"/>
      <c r="O83" s="100"/>
      <c r="P83" s="101"/>
      <c r="Q83" s="101"/>
      <c r="R83" s="101"/>
      <c r="S83" s="101"/>
      <c r="T83" s="101"/>
      <c r="U83" s="102"/>
      <c r="V83" s="100"/>
      <c r="W83" s="101"/>
      <c r="X83" s="101"/>
      <c r="Y83" s="101"/>
      <c r="Z83" s="101"/>
      <c r="AA83" s="101"/>
      <c r="AB83" s="102"/>
      <c r="AC83" s="13"/>
    </row>
    <row r="84" spans="1:29" ht="12.75">
      <c r="A84" s="103"/>
      <c r="B84" s="104"/>
      <c r="C84" s="104"/>
      <c r="D84" s="104"/>
      <c r="E84" s="104"/>
      <c r="F84" s="104"/>
      <c r="G84" s="105"/>
      <c r="H84" s="103"/>
      <c r="I84" s="104"/>
      <c r="J84" s="104"/>
      <c r="K84" s="104"/>
      <c r="L84" s="104"/>
      <c r="M84" s="104"/>
      <c r="N84" s="105"/>
      <c r="O84" s="103"/>
      <c r="P84" s="104"/>
      <c r="Q84" s="104"/>
      <c r="R84" s="104"/>
      <c r="S84" s="104"/>
      <c r="T84" s="104"/>
      <c r="U84" s="105"/>
      <c r="V84" s="103"/>
      <c r="W84" s="104"/>
      <c r="X84" s="104"/>
      <c r="Y84" s="104"/>
      <c r="Z84" s="104"/>
      <c r="AA84" s="104"/>
      <c r="AB84" s="105"/>
      <c r="AC84" s="13"/>
    </row>
    <row r="85" spans="1:29" ht="12.75">
      <c r="A85" s="60"/>
      <c r="B85" s="61"/>
      <c r="C85" s="61"/>
      <c r="D85" s="61"/>
      <c r="E85" s="61"/>
      <c r="F85" s="61"/>
      <c r="G85" s="62"/>
      <c r="H85" s="214"/>
      <c r="I85" s="215"/>
      <c r="J85" s="215"/>
      <c r="K85" s="215"/>
      <c r="L85" s="215"/>
      <c r="M85" s="215"/>
      <c r="N85" s="216"/>
      <c r="O85" s="214"/>
      <c r="P85" s="215"/>
      <c r="Q85" s="215"/>
      <c r="R85" s="215"/>
      <c r="S85" s="215"/>
      <c r="T85" s="215"/>
      <c r="U85" s="216"/>
      <c r="V85" s="214"/>
      <c r="W85" s="215"/>
      <c r="X85" s="215"/>
      <c r="Y85" s="215"/>
      <c r="Z85" s="215"/>
      <c r="AA85" s="215"/>
      <c r="AB85" s="216"/>
      <c r="AC85" s="13"/>
    </row>
    <row r="86" spans="1:27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2.75">
      <c r="A87" s="10"/>
      <c r="B87" s="222" t="s">
        <v>22</v>
      </c>
      <c r="C87" s="223"/>
      <c r="D87" s="224"/>
      <c r="E87" s="10"/>
      <c r="F87" s="10"/>
      <c r="G87" s="10"/>
      <c r="H87" s="222" t="s">
        <v>26</v>
      </c>
      <c r="I87" s="239"/>
      <c r="J87" s="24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9" ht="12.75">
      <c r="A88" s="10"/>
      <c r="B88" s="134" t="s">
        <v>16</v>
      </c>
      <c r="C88" s="135"/>
      <c r="D88" s="136"/>
      <c r="E88" s="137"/>
      <c r="F88" s="138"/>
      <c r="G88" s="10"/>
      <c r="H88" s="225"/>
      <c r="I88" s="226"/>
      <c r="J88" s="226"/>
      <c r="K88" s="226"/>
      <c r="L88" s="226"/>
      <c r="M88" s="226"/>
      <c r="N88" s="226"/>
      <c r="O88" s="226"/>
      <c r="P88" s="227"/>
      <c r="Q88" s="225"/>
      <c r="R88" s="226"/>
      <c r="S88" s="226"/>
      <c r="T88" s="226"/>
      <c r="U88" s="226"/>
      <c r="V88" s="226"/>
      <c r="W88" s="226"/>
      <c r="X88" s="226"/>
      <c r="Y88" s="226"/>
      <c r="Z88" s="227"/>
      <c r="AA88" s="20"/>
      <c r="AB88" s="13"/>
      <c r="AC88" s="13"/>
    </row>
    <row r="89" spans="1:29" ht="12.75">
      <c r="A89" s="10"/>
      <c r="B89" s="134" t="s">
        <v>23</v>
      </c>
      <c r="C89" s="135"/>
      <c r="D89" s="136"/>
      <c r="E89" s="137"/>
      <c r="F89" s="138"/>
      <c r="G89" s="10"/>
      <c r="H89" s="228"/>
      <c r="I89" s="229"/>
      <c r="J89" s="229"/>
      <c r="K89" s="229"/>
      <c r="L89" s="229"/>
      <c r="M89" s="229"/>
      <c r="N89" s="229"/>
      <c r="O89" s="229"/>
      <c r="P89" s="230"/>
      <c r="Q89" s="228"/>
      <c r="R89" s="229"/>
      <c r="S89" s="229"/>
      <c r="T89" s="229"/>
      <c r="U89" s="229"/>
      <c r="V89" s="229"/>
      <c r="W89" s="229"/>
      <c r="X89" s="229"/>
      <c r="Y89" s="229"/>
      <c r="Z89" s="230"/>
      <c r="AA89" s="20"/>
      <c r="AB89" s="13"/>
      <c r="AC89" s="13"/>
    </row>
    <row r="90" spans="1:29" ht="12.75">
      <c r="A90" s="10"/>
      <c r="B90" s="134" t="s">
        <v>24</v>
      </c>
      <c r="C90" s="135"/>
      <c r="D90" s="136"/>
      <c r="E90" s="137"/>
      <c r="F90" s="138"/>
      <c r="G90" s="10"/>
      <c r="H90" s="219"/>
      <c r="I90" s="220"/>
      <c r="J90" s="220"/>
      <c r="K90" s="220"/>
      <c r="L90" s="220"/>
      <c r="M90" s="220"/>
      <c r="N90" s="220"/>
      <c r="O90" s="220"/>
      <c r="P90" s="221"/>
      <c r="Q90" s="219"/>
      <c r="R90" s="220"/>
      <c r="S90" s="220"/>
      <c r="T90" s="220"/>
      <c r="U90" s="220"/>
      <c r="V90" s="220"/>
      <c r="W90" s="220"/>
      <c r="X90" s="220"/>
      <c r="Y90" s="220"/>
      <c r="Z90" s="221"/>
      <c r="AA90" s="20"/>
      <c r="AB90" s="13"/>
      <c r="AC90" s="13"/>
    </row>
    <row r="91" spans="1:29" ht="12.75">
      <c r="A91" s="10"/>
      <c r="B91" s="134" t="s">
        <v>25</v>
      </c>
      <c r="C91" s="135"/>
      <c r="D91" s="136"/>
      <c r="E91" s="137"/>
      <c r="F91" s="138"/>
      <c r="G91" s="10"/>
      <c r="H91" s="228"/>
      <c r="I91" s="229"/>
      <c r="J91" s="229"/>
      <c r="K91" s="229"/>
      <c r="L91" s="229"/>
      <c r="M91" s="229"/>
      <c r="N91" s="229"/>
      <c r="O91" s="229"/>
      <c r="P91" s="230"/>
      <c r="Q91" s="228"/>
      <c r="R91" s="229"/>
      <c r="S91" s="229"/>
      <c r="T91" s="229"/>
      <c r="U91" s="229"/>
      <c r="V91" s="229"/>
      <c r="W91" s="229"/>
      <c r="X91" s="229"/>
      <c r="Y91" s="229"/>
      <c r="Z91" s="230"/>
      <c r="AA91" s="20"/>
      <c r="AB91" s="13"/>
      <c r="AC91" s="13"/>
    </row>
    <row r="92" spans="1:29" ht="12.75">
      <c r="A92" s="10"/>
      <c r="B92" s="134" t="s">
        <v>195</v>
      </c>
      <c r="C92" s="135"/>
      <c r="D92" s="136"/>
      <c r="E92" s="137"/>
      <c r="F92" s="138"/>
      <c r="G92" s="10"/>
      <c r="H92" s="236"/>
      <c r="I92" s="237"/>
      <c r="J92" s="237"/>
      <c r="K92" s="237"/>
      <c r="L92" s="237"/>
      <c r="M92" s="237"/>
      <c r="N92" s="237"/>
      <c r="O92" s="237"/>
      <c r="P92" s="238"/>
      <c r="Q92" s="236"/>
      <c r="R92" s="237"/>
      <c r="S92" s="237"/>
      <c r="T92" s="237"/>
      <c r="U92" s="237"/>
      <c r="V92" s="237"/>
      <c r="W92" s="237"/>
      <c r="X92" s="237"/>
      <c r="Y92" s="237"/>
      <c r="Z92" s="238"/>
      <c r="AA92" s="20"/>
      <c r="AB92" s="13"/>
      <c r="AC92" s="13"/>
    </row>
    <row r="93" spans="1:29" ht="12.75">
      <c r="A93" s="10"/>
      <c r="B93" s="10"/>
      <c r="C93" s="10"/>
      <c r="D93" s="10"/>
      <c r="E93" s="29"/>
      <c r="F93" s="10"/>
      <c r="G93" s="10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5"/>
      <c r="AA93" s="20"/>
      <c r="AB93" s="13"/>
      <c r="AC93" s="13"/>
    </row>
    <row r="94" spans="1:27" ht="13.5" thickBot="1">
      <c r="A94" s="10"/>
      <c r="B94" s="22" t="s">
        <v>27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243" t="s">
        <v>266</v>
      </c>
      <c r="S94" s="244"/>
      <c r="T94" s="244"/>
      <c r="U94" s="244"/>
      <c r="V94" s="244"/>
      <c r="W94" s="244"/>
      <c r="X94" s="244"/>
      <c r="Y94" s="244"/>
      <c r="Z94" s="10"/>
      <c r="AA94" s="10"/>
    </row>
    <row r="95" spans="2:29" ht="12.75" customHeight="1">
      <c r="B95" s="250" t="s">
        <v>267</v>
      </c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2"/>
      <c r="P95" s="245">
        <f>IF(Sheet8!A12=2,Sheet8!C3,Sheet8!B15)</f>
      </c>
      <c r="Q95" s="246"/>
      <c r="R95" s="246"/>
      <c r="S95" s="246"/>
      <c r="T95" s="246"/>
      <c r="U95" s="246"/>
      <c r="V95" s="246"/>
      <c r="W95" s="246"/>
      <c r="X95" s="246"/>
      <c r="Y95" s="246"/>
      <c r="Z95" s="247"/>
      <c r="AA95" s="32"/>
      <c r="AB95" s="5"/>
      <c r="AC95" s="5"/>
    </row>
    <row r="96" spans="2:29" ht="12.75">
      <c r="B96" s="139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7"/>
      <c r="P96" s="149">
        <f>IF(Sheet8!A12=2,Sheet8!C4,Sheet8!B16)</f>
      </c>
      <c r="Q96" s="150"/>
      <c r="R96" s="150"/>
      <c r="S96" s="150"/>
      <c r="T96" s="150"/>
      <c r="U96" s="150"/>
      <c r="V96" s="150"/>
      <c r="W96" s="150"/>
      <c r="X96" s="150"/>
      <c r="Y96" s="150"/>
      <c r="Z96" s="151"/>
      <c r="AA96" s="32"/>
      <c r="AB96" s="5"/>
      <c r="AC96" s="5"/>
    </row>
    <row r="97" spans="2:29" ht="12.75">
      <c r="B97" s="139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7"/>
      <c r="P97" s="149">
        <f>IF(Sheet8!A12=2,Sheet8!C5,Sheet8!B17)</f>
      </c>
      <c r="Q97" s="150"/>
      <c r="R97" s="150"/>
      <c r="S97" s="150"/>
      <c r="T97" s="150"/>
      <c r="U97" s="150"/>
      <c r="V97" s="150"/>
      <c r="W97" s="150"/>
      <c r="X97" s="150"/>
      <c r="Y97" s="150"/>
      <c r="Z97" s="151"/>
      <c r="AA97" s="32"/>
      <c r="AB97" s="5"/>
      <c r="AC97" s="5"/>
    </row>
    <row r="98" spans="2:29" ht="12.75">
      <c r="B98" s="155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7"/>
      <c r="P98" s="149">
        <f>IF(Sheet8!A12=2,Sheet8!C6,Sheet8!B18)</f>
      </c>
      <c r="Q98" s="150"/>
      <c r="R98" s="150"/>
      <c r="S98" s="150"/>
      <c r="T98" s="150"/>
      <c r="U98" s="150"/>
      <c r="V98" s="150"/>
      <c r="W98" s="150"/>
      <c r="X98" s="150"/>
      <c r="Y98" s="150"/>
      <c r="Z98" s="151"/>
      <c r="AA98" s="32"/>
      <c r="AB98" s="5"/>
      <c r="AC98" s="5"/>
    </row>
    <row r="99" spans="2:29" ht="12.75">
      <c r="B99" s="155" t="s">
        <v>268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7"/>
      <c r="P99" s="149">
        <f>IF(Sheet8!A12=2,Sheet8!C7,Sheet8!B19)</f>
      </c>
      <c r="Q99" s="150"/>
      <c r="R99" s="150"/>
      <c r="S99" s="150"/>
      <c r="T99" s="150"/>
      <c r="U99" s="150"/>
      <c r="V99" s="150"/>
      <c r="W99" s="150"/>
      <c r="X99" s="150"/>
      <c r="Y99" s="150"/>
      <c r="Z99" s="151"/>
      <c r="AA99" s="32"/>
      <c r="AB99" s="5"/>
      <c r="AC99" s="5"/>
    </row>
    <row r="100" spans="2:29" ht="12.75">
      <c r="B100" s="139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7"/>
      <c r="P100" s="149">
        <f>IF(Sheet8!A12=2,Sheet8!C8,Sheet8!B21)</f>
      </c>
      <c r="Q100" s="150"/>
      <c r="R100" s="150"/>
      <c r="S100" s="150"/>
      <c r="T100" s="150"/>
      <c r="U100" s="150"/>
      <c r="V100" s="150"/>
      <c r="W100" s="150"/>
      <c r="X100" s="150"/>
      <c r="Y100" s="150"/>
      <c r="Z100" s="151"/>
      <c r="AA100" s="32"/>
      <c r="AB100" s="5"/>
      <c r="AC100" s="5"/>
    </row>
    <row r="101" spans="2:29" ht="12.75">
      <c r="B101" s="139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7"/>
      <c r="P101" s="149">
        <f>IF(Sheet8!A12=2,Sheet8!C9,Sheet8!B22)</f>
      </c>
      <c r="Q101" s="150"/>
      <c r="R101" s="150"/>
      <c r="S101" s="150"/>
      <c r="T101" s="150"/>
      <c r="U101" s="150"/>
      <c r="V101" s="150"/>
      <c r="W101" s="150"/>
      <c r="X101" s="150"/>
      <c r="Y101" s="150"/>
      <c r="Z101" s="151"/>
      <c r="AA101" s="32"/>
      <c r="AB101" s="5"/>
      <c r="AC101" s="5"/>
    </row>
    <row r="102" spans="2:29" ht="13.5" thickBot="1">
      <c r="B102" s="139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7"/>
      <c r="P102" s="152">
        <f>IF(Sheet8!A12=2,Sheet8!C11,Sheet8!B23)</f>
      </c>
      <c r="Q102" s="153"/>
      <c r="R102" s="153"/>
      <c r="S102" s="153"/>
      <c r="T102" s="153"/>
      <c r="U102" s="153"/>
      <c r="V102" s="153"/>
      <c r="W102" s="153"/>
      <c r="X102" s="153"/>
      <c r="Y102" s="153"/>
      <c r="Z102" s="154"/>
      <c r="AA102" s="32"/>
      <c r="AB102" s="5"/>
      <c r="AC102" s="5"/>
    </row>
    <row r="103" spans="2:29" ht="12.75">
      <c r="B103" s="143" t="s">
        <v>269</v>
      </c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9"/>
      <c r="AA103" s="32"/>
      <c r="AB103" s="5"/>
      <c r="AC103" s="5"/>
    </row>
    <row r="104" spans="2:29" ht="12.75">
      <c r="B104" s="143" t="s">
        <v>270</v>
      </c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5"/>
      <c r="AA104" s="32"/>
      <c r="AB104" s="5"/>
      <c r="AC104" s="5"/>
    </row>
    <row r="105" spans="2:29" ht="12.75">
      <c r="B105" s="146" t="s">
        <v>271</v>
      </c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8"/>
      <c r="AA105" s="32"/>
      <c r="AB105" s="5"/>
      <c r="AC105" s="5"/>
    </row>
    <row r="106" spans="2:27" ht="12.75">
      <c r="B106" s="143" t="s">
        <v>272</v>
      </c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5"/>
      <c r="AA106" s="7"/>
    </row>
    <row r="107" spans="2:26" ht="12.75">
      <c r="B107" s="140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2"/>
    </row>
    <row r="108" spans="2:26" ht="12.75">
      <c r="B108" s="143" t="s">
        <v>273</v>
      </c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5"/>
    </row>
    <row r="109" spans="2:26" ht="12.75">
      <c r="B109" s="128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30"/>
    </row>
    <row r="110" spans="2:26" ht="12.75">
      <c r="B110" s="125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7"/>
    </row>
    <row r="111" spans="2:26" ht="12.75">
      <c r="B111" s="128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30"/>
    </row>
    <row r="112" spans="2:26" ht="12.75">
      <c r="B112" s="128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30"/>
    </row>
    <row r="113" spans="2:26" ht="12.75">
      <c r="B113" s="139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7"/>
    </row>
    <row r="114" spans="2:26" ht="12.75">
      <c r="B114" s="125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7"/>
    </row>
    <row r="115" spans="2:26" ht="12.75">
      <c r="B115" s="128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30"/>
    </row>
    <row r="116" spans="2:26" ht="13.5" thickBot="1">
      <c r="B116" s="131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3"/>
    </row>
  </sheetData>
  <sheetProtection password="C9A7" sheet="1" objects="1" scenarios="1"/>
  <mergeCells count="256">
    <mergeCell ref="R94:Y94"/>
    <mergeCell ref="P95:Z95"/>
    <mergeCell ref="B103:Z103"/>
    <mergeCell ref="B95:O95"/>
    <mergeCell ref="B96:O96"/>
    <mergeCell ref="B97:O97"/>
    <mergeCell ref="B98:O98"/>
    <mergeCell ref="P96:Z96"/>
    <mergeCell ref="P97:Z97"/>
    <mergeCell ref="P98:Z98"/>
    <mergeCell ref="O85:U85"/>
    <mergeCell ref="O84:U84"/>
    <mergeCell ref="B90:D90"/>
    <mergeCell ref="X4:AC4"/>
    <mergeCell ref="V84:AB84"/>
    <mergeCell ref="V85:AB85"/>
    <mergeCell ref="V80:AB80"/>
    <mergeCell ref="V81:AB81"/>
    <mergeCell ref="V82:AB82"/>
    <mergeCell ref="V83:AB83"/>
    <mergeCell ref="V76:AB76"/>
    <mergeCell ref="V77:AB77"/>
    <mergeCell ref="V78:AB78"/>
    <mergeCell ref="V79:AB79"/>
    <mergeCell ref="V72:AB72"/>
    <mergeCell ref="V73:AB73"/>
    <mergeCell ref="V74:AB74"/>
    <mergeCell ref="V75:AB75"/>
    <mergeCell ref="V63:AB63"/>
    <mergeCell ref="V64:AB64"/>
    <mergeCell ref="V65:AB65"/>
    <mergeCell ref="V66:AB66"/>
    <mergeCell ref="V67:AB67"/>
    <mergeCell ref="V68:AB68"/>
    <mergeCell ref="V69:AB69"/>
    <mergeCell ref="V70:AB70"/>
    <mergeCell ref="V71:AB71"/>
    <mergeCell ref="O81:U81"/>
    <mergeCell ref="O82:U82"/>
    <mergeCell ref="O83:U83"/>
    <mergeCell ref="O77:U77"/>
    <mergeCell ref="O78:U78"/>
    <mergeCell ref="O79:U79"/>
    <mergeCell ref="O80:U80"/>
    <mergeCell ref="O73:U73"/>
    <mergeCell ref="O74:U74"/>
    <mergeCell ref="O75:U75"/>
    <mergeCell ref="O76:U76"/>
    <mergeCell ref="O69:U69"/>
    <mergeCell ref="O70:U70"/>
    <mergeCell ref="O71:U71"/>
    <mergeCell ref="O72:U72"/>
    <mergeCell ref="O65:U65"/>
    <mergeCell ref="O66:U66"/>
    <mergeCell ref="O67:U67"/>
    <mergeCell ref="O68:U68"/>
    <mergeCell ref="W40:Z40"/>
    <mergeCell ref="W41:Z41"/>
    <mergeCell ref="H93:P93"/>
    <mergeCell ref="Q93:Z93"/>
    <mergeCell ref="H92:P92"/>
    <mergeCell ref="Q92:Z92"/>
    <mergeCell ref="H87:J87"/>
    <mergeCell ref="H88:P88"/>
    <mergeCell ref="O63:U63"/>
    <mergeCell ref="O64:U64"/>
    <mergeCell ref="H91:P91"/>
    <mergeCell ref="Q91:Z91"/>
    <mergeCell ref="H89:P89"/>
    <mergeCell ref="E89:F89"/>
    <mergeCell ref="E90:F90"/>
    <mergeCell ref="A1:AC3"/>
    <mergeCell ref="H90:P90"/>
    <mergeCell ref="Q90:Z90"/>
    <mergeCell ref="B91:D91"/>
    <mergeCell ref="B87:D87"/>
    <mergeCell ref="Q88:Z88"/>
    <mergeCell ref="E88:F88"/>
    <mergeCell ref="E91:F91"/>
    <mergeCell ref="B89:D89"/>
    <mergeCell ref="Q89:Z89"/>
    <mergeCell ref="B88:D88"/>
    <mergeCell ref="H81:N81"/>
    <mergeCell ref="H82:N82"/>
    <mergeCell ref="H83:N83"/>
    <mergeCell ref="H84:N84"/>
    <mergeCell ref="H85:N85"/>
    <mergeCell ref="A81:G81"/>
    <mergeCell ref="A82:G82"/>
    <mergeCell ref="A83:G83"/>
    <mergeCell ref="A84:G84"/>
    <mergeCell ref="H77:N77"/>
    <mergeCell ref="H78:N78"/>
    <mergeCell ref="H79:N79"/>
    <mergeCell ref="H80:N80"/>
    <mergeCell ref="A75:G75"/>
    <mergeCell ref="A76:G76"/>
    <mergeCell ref="H75:N75"/>
    <mergeCell ref="H76:N76"/>
    <mergeCell ref="A73:G73"/>
    <mergeCell ref="H73:N73"/>
    <mergeCell ref="H74:N74"/>
    <mergeCell ref="A74:G74"/>
    <mergeCell ref="A69:G69"/>
    <mergeCell ref="A70:G70"/>
    <mergeCell ref="A71:G71"/>
    <mergeCell ref="H72:N72"/>
    <mergeCell ref="A72:G72"/>
    <mergeCell ref="H68:N68"/>
    <mergeCell ref="H69:N69"/>
    <mergeCell ref="H70:N70"/>
    <mergeCell ref="H71:N71"/>
    <mergeCell ref="H64:N64"/>
    <mergeCell ref="H65:N65"/>
    <mergeCell ref="H66:N66"/>
    <mergeCell ref="H67:N67"/>
    <mergeCell ref="M57:X57"/>
    <mergeCell ref="M58:X58"/>
    <mergeCell ref="M53:X53"/>
    <mergeCell ref="M54:X54"/>
    <mergeCell ref="M55:X55"/>
    <mergeCell ref="M56:X56"/>
    <mergeCell ref="A62:D62"/>
    <mergeCell ref="A53:L53"/>
    <mergeCell ref="A54:L54"/>
    <mergeCell ref="A57:L57"/>
    <mergeCell ref="A58:L58"/>
    <mergeCell ref="A59:L59"/>
    <mergeCell ref="A60:L60"/>
    <mergeCell ref="A55:L55"/>
    <mergeCell ref="A56:L56"/>
    <mergeCell ref="T43:V43"/>
    <mergeCell ref="A44:E44"/>
    <mergeCell ref="F44:H44"/>
    <mergeCell ref="I44:K44"/>
    <mergeCell ref="L44:M44"/>
    <mergeCell ref="N44:P44"/>
    <mergeCell ref="Q44:S44"/>
    <mergeCell ref="T44:V44"/>
    <mergeCell ref="F43:H43"/>
    <mergeCell ref="I43:K43"/>
    <mergeCell ref="L43:M43"/>
    <mergeCell ref="N43:P43"/>
    <mergeCell ref="Q41:S41"/>
    <mergeCell ref="Q43:S43"/>
    <mergeCell ref="T41:V41"/>
    <mergeCell ref="A42:E42"/>
    <mergeCell ref="F42:H42"/>
    <mergeCell ref="I42:K42"/>
    <mergeCell ref="L42:M42"/>
    <mergeCell ref="N42:P42"/>
    <mergeCell ref="Q42:S42"/>
    <mergeCell ref="T42:V42"/>
    <mergeCell ref="Q39:S39"/>
    <mergeCell ref="T39:V39"/>
    <mergeCell ref="A40:E40"/>
    <mergeCell ref="F40:H40"/>
    <mergeCell ref="I40:K40"/>
    <mergeCell ref="L40:M40"/>
    <mergeCell ref="N40:P40"/>
    <mergeCell ref="Q40:S40"/>
    <mergeCell ref="T40:V40"/>
    <mergeCell ref="A39:E39"/>
    <mergeCell ref="J27:L27"/>
    <mergeCell ref="J28:L28"/>
    <mergeCell ref="M28:O28"/>
    <mergeCell ref="F39:H39"/>
    <mergeCell ref="I39:K39"/>
    <mergeCell ref="L39:M39"/>
    <mergeCell ref="N39:P39"/>
    <mergeCell ref="A67:G67"/>
    <mergeCell ref="A68:G68"/>
    <mergeCell ref="H63:N63"/>
    <mergeCell ref="G28:I28"/>
    <mergeCell ref="A41:E41"/>
    <mergeCell ref="F41:H41"/>
    <mergeCell ref="I41:K41"/>
    <mergeCell ref="L41:M41"/>
    <mergeCell ref="N41:P41"/>
    <mergeCell ref="A43:E43"/>
    <mergeCell ref="A63:G63"/>
    <mergeCell ref="A64:G64"/>
    <mergeCell ref="A65:G65"/>
    <mergeCell ref="A66:G66"/>
    <mergeCell ref="C9:D9"/>
    <mergeCell ref="V5:Y5"/>
    <mergeCell ref="C8:E8"/>
    <mergeCell ref="I8:J8"/>
    <mergeCell ref="O8:P8"/>
    <mergeCell ref="Q7:U7"/>
    <mergeCell ref="W8:X8"/>
    <mergeCell ref="Y8:Z8"/>
    <mergeCell ref="D5:H5"/>
    <mergeCell ref="L5:N5"/>
    <mergeCell ref="E6:J6"/>
    <mergeCell ref="N6:Q6"/>
    <mergeCell ref="R6:U6"/>
    <mergeCell ref="T9:X9"/>
    <mergeCell ref="H9:J9"/>
    <mergeCell ref="N9:P9"/>
    <mergeCell ref="Z5:AC5"/>
    <mergeCell ref="R5:U5"/>
    <mergeCell ref="S28:U28"/>
    <mergeCell ref="S27:U27"/>
    <mergeCell ref="P28:R28"/>
    <mergeCell ref="P27:R27"/>
    <mergeCell ref="Z7:AB7"/>
    <mergeCell ref="F22:Z22"/>
    <mergeCell ref="M27:O27"/>
    <mergeCell ref="G27:I27"/>
    <mergeCell ref="P99:Z99"/>
    <mergeCell ref="B100:O100"/>
    <mergeCell ref="B101:O101"/>
    <mergeCell ref="B99:O99"/>
    <mergeCell ref="B102:O102"/>
    <mergeCell ref="P100:Z100"/>
    <mergeCell ref="P101:Z101"/>
    <mergeCell ref="P102:Z102"/>
    <mergeCell ref="B108:Z108"/>
    <mergeCell ref="B109:Z109"/>
    <mergeCell ref="B104:Z104"/>
    <mergeCell ref="B105:Z105"/>
    <mergeCell ref="B106:Z106"/>
    <mergeCell ref="B114:Z114"/>
    <mergeCell ref="B115:Z115"/>
    <mergeCell ref="B116:Z116"/>
    <mergeCell ref="B92:D92"/>
    <mergeCell ref="E92:F92"/>
    <mergeCell ref="B110:Z110"/>
    <mergeCell ref="B111:Z111"/>
    <mergeCell ref="B112:Z112"/>
    <mergeCell ref="B113:Z113"/>
    <mergeCell ref="B107:Z107"/>
    <mergeCell ref="M46:X46"/>
    <mergeCell ref="A47:L47"/>
    <mergeCell ref="A48:L48"/>
    <mergeCell ref="M47:X47"/>
    <mergeCell ref="M48:X48"/>
    <mergeCell ref="A50:L50"/>
    <mergeCell ref="A51:L51"/>
    <mergeCell ref="A52:L52"/>
    <mergeCell ref="A46:L46"/>
    <mergeCell ref="M59:X59"/>
    <mergeCell ref="M60:X60"/>
    <mergeCell ref="F23:AC23"/>
    <mergeCell ref="F24:AC24"/>
    <mergeCell ref="F25:AC25"/>
    <mergeCell ref="M49:X49"/>
    <mergeCell ref="M50:X50"/>
    <mergeCell ref="M51:X51"/>
    <mergeCell ref="M52:X52"/>
    <mergeCell ref="A49:L49"/>
    <mergeCell ref="A77:G77"/>
    <mergeCell ref="A78:G78"/>
    <mergeCell ref="A79:G79"/>
    <mergeCell ref="A80:G80"/>
  </mergeCells>
  <conditionalFormatting sqref="C11">
    <cfRule type="cellIs" priority="1" dxfId="0" operator="between" stopIfTrue="1">
      <formula>19</formula>
      <formula>25</formula>
    </cfRule>
  </conditionalFormatting>
  <conditionalFormatting sqref="F11">
    <cfRule type="expression" priority="2" dxfId="1" stopIfTrue="1">
      <formula>$AF$2&gt;23</formula>
    </cfRule>
    <cfRule type="expression" priority="3" dxfId="2" stopIfTrue="1">
      <formula>$AF$2&lt;=23</formula>
    </cfRule>
  </conditionalFormatting>
  <conditionalFormatting sqref="C13">
    <cfRule type="expression" priority="4" dxfId="0" stopIfTrue="1">
      <formula>$C$13&gt;=20</formula>
    </cfRule>
  </conditionalFormatting>
  <conditionalFormatting sqref="C15">
    <cfRule type="expression" priority="5" dxfId="0" stopIfTrue="1">
      <formula>$C$15&gt;=20</formula>
    </cfRule>
  </conditionalFormatting>
  <conditionalFormatting sqref="C17">
    <cfRule type="expression" priority="6" dxfId="0" stopIfTrue="1">
      <formula>$C$17&gt;=20</formula>
    </cfRule>
  </conditionalFormatting>
  <conditionalFormatting sqref="C19">
    <cfRule type="expression" priority="7" dxfId="0" stopIfTrue="1">
      <formula>$C$19&gt;=19</formula>
    </cfRule>
  </conditionalFormatting>
  <conditionalFormatting sqref="C21">
    <cfRule type="expression" priority="8" dxfId="0" stopIfTrue="1">
      <formula>$C$21&gt;=19</formula>
    </cfRule>
  </conditionalFormatting>
  <conditionalFormatting sqref="F21">
    <cfRule type="expression" priority="9" dxfId="1" stopIfTrue="1">
      <formula>$C$21&gt;=19</formula>
    </cfRule>
  </conditionalFormatting>
  <conditionalFormatting sqref="F19">
    <cfRule type="expression" priority="10" dxfId="1" stopIfTrue="1">
      <formula>$C$19&gt;=19</formula>
    </cfRule>
  </conditionalFormatting>
  <conditionalFormatting sqref="F17">
    <cfRule type="expression" priority="11" dxfId="1" stopIfTrue="1">
      <formula>$C$17&gt;=20</formula>
    </cfRule>
  </conditionalFormatting>
  <conditionalFormatting sqref="F15">
    <cfRule type="expression" priority="12" dxfId="1" stopIfTrue="1">
      <formula>$C$15&gt;=20</formula>
    </cfRule>
  </conditionalFormatting>
  <conditionalFormatting sqref="F13">
    <cfRule type="expression" priority="13" dxfId="1" stopIfTrue="1">
      <formula>$C$13&gt;=20</formula>
    </cfRule>
  </conditionalFormatting>
  <printOptions horizontalCentered="1"/>
  <pageMargins left="0.5" right="0.5" top="0.65" bottom="0.5" header="0.5" footer="0.5"/>
  <pageSetup horizontalDpi="300" verticalDpi="300" orientation="portrait" scale="88" r:id="rId3"/>
  <headerFooter alignWithMargins="0">
    <oddHeader>&amp;L&amp;8Player’s Handbook Supplement for the World of Damiano (Rev.1)&amp;R&amp;8Section 1, Form S1-1: Player Character Sheet</oddHeader>
    <oddFooter>&amp;C&amp;"Arial Narrow,Regular"&amp;8Advanced Dungeons and Dragons and other references to this game are the property (actual or intellectual) and/or registered trademark(s) of Hasbro (or Wizards of the Coast or TSR, Inc.).</oddFooter>
  </headerFooter>
  <rowBreaks count="1" manualBreakCount="1">
    <brk id="60" max="28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64"/>
  <sheetViews>
    <sheetView workbookViewId="0" topLeftCell="A25">
      <selection activeCell="E53" sqref="E53"/>
    </sheetView>
  </sheetViews>
  <sheetFormatPr defaultColWidth="9.140625" defaultRowHeight="12.75"/>
  <cols>
    <col min="1" max="2" width="4.28125" style="0" customWidth="1"/>
    <col min="3" max="3" width="9.7109375" style="0" customWidth="1"/>
    <col min="4" max="16384" width="4.28125" style="0" customWidth="1"/>
  </cols>
  <sheetData>
    <row r="1" spans="1:11" ht="12.75">
      <c r="A1" s="9" t="s">
        <v>58</v>
      </c>
      <c r="B1" s="9">
        <v>1</v>
      </c>
      <c r="C1" s="9">
        <f>IF(A2=1,1,C2)</f>
        <v>1</v>
      </c>
      <c r="D1" s="9"/>
      <c r="E1" s="9"/>
      <c r="F1" s="10" t="s">
        <v>28</v>
      </c>
      <c r="K1" s="8"/>
    </row>
    <row r="2" spans="1:7" ht="12.75">
      <c r="A2">
        <v>1</v>
      </c>
      <c r="B2">
        <v>2</v>
      </c>
      <c r="C2">
        <f>IF(A2=2,B2,C3)</f>
        <v>0</v>
      </c>
      <c r="E2" s="14" t="str">
        <f>IF(A2=2,Sheet2!F2,E3)</f>
        <v>Please input a valid number</v>
      </c>
      <c r="F2" s="10" t="s">
        <v>29</v>
      </c>
      <c r="G2" s="10"/>
    </row>
    <row r="3" spans="2:7" ht="12.75">
      <c r="B3">
        <v>3</v>
      </c>
      <c r="C3">
        <f>IF(A2=3,B3,C4)</f>
        <v>0</v>
      </c>
      <c r="E3" s="14" t="str">
        <f>IF(A2=3,Sheet2!F3,Sheet2!D4)</f>
        <v>Please input a valid number</v>
      </c>
      <c r="F3" s="10" t="s">
        <v>30</v>
      </c>
      <c r="G3" s="10"/>
    </row>
    <row r="4" spans="2:7" ht="12.75">
      <c r="B4">
        <v>4</v>
      </c>
      <c r="C4" s="24">
        <f>IF(A2=4,B5,C5)</f>
        <v>0</v>
      </c>
      <c r="D4" s="14" t="str">
        <f>IF(A2=4,Sheet2!F4,Sheet2!E4)</f>
        <v>Please input a valid number</v>
      </c>
      <c r="E4" s="14" t="str">
        <f>IF(A2=5,Sheet2!F4,Sheet2!D5)</f>
        <v>Please input a valid number</v>
      </c>
      <c r="F4" s="10" t="s">
        <v>32</v>
      </c>
      <c r="G4" s="10"/>
    </row>
    <row r="5" spans="2:7" ht="12.75">
      <c r="B5">
        <v>5</v>
      </c>
      <c r="C5" s="24">
        <f>IF(A2=5,B5,C6)</f>
        <v>0</v>
      </c>
      <c r="D5" s="14" t="str">
        <f>IF(A2=6,Sheet2!F5,Sheet2!E5)</f>
        <v>Please input a valid number</v>
      </c>
      <c r="E5" s="14" t="str">
        <f>IF(A2=7,Sheet2!F5,Sheet2!D6)</f>
        <v>Please input a valid number</v>
      </c>
      <c r="F5" s="10" t="s">
        <v>31</v>
      </c>
      <c r="G5" s="10"/>
    </row>
    <row r="6" spans="2:7" ht="12.75">
      <c r="B6">
        <v>6</v>
      </c>
      <c r="C6" s="24">
        <f>IF(A2=6,6,C7)</f>
        <v>0</v>
      </c>
      <c r="D6" s="14" t="str">
        <f>IF(A2=8,Sheet2!F6,Sheet2!E6)</f>
        <v>Please input a valid number</v>
      </c>
      <c r="E6" s="14" t="str">
        <f>IF(A2=9,Sheet2!F6,Sheet2!D7)</f>
        <v>Please input a valid number</v>
      </c>
      <c r="F6" s="10" t="s">
        <v>33</v>
      </c>
      <c r="G6" s="10"/>
    </row>
    <row r="7" spans="2:7" ht="12.75">
      <c r="B7">
        <v>7</v>
      </c>
      <c r="C7" s="24">
        <f>IF(A2=7,7,C8)</f>
        <v>0</v>
      </c>
      <c r="D7" s="14" t="str">
        <f>IF(A2=10,Sheet2!F7,Sheet2!E7)</f>
        <v>Please input a valid number</v>
      </c>
      <c r="E7" s="14" t="str">
        <f>IF(A2=11,Sheet2!F7,Sheet2!D8)</f>
        <v>Please input a valid number</v>
      </c>
      <c r="F7" s="10" t="s">
        <v>34</v>
      </c>
      <c r="G7" s="10"/>
    </row>
    <row r="8" spans="2:7" ht="12.75">
      <c r="B8">
        <v>8</v>
      </c>
      <c r="C8" s="24">
        <f>IF(A2=8,8,C9)</f>
        <v>0</v>
      </c>
      <c r="D8" s="14" t="str">
        <f>IF(A2=12,Sheet2!F8,Sheet2!E8)</f>
        <v>Please input a valid number</v>
      </c>
      <c r="E8" s="14" t="str">
        <f>IF(A2=13,Sheet2!F8,Sheet2!D9)</f>
        <v>Please input a valid number</v>
      </c>
      <c r="F8" s="10" t="s">
        <v>35</v>
      </c>
      <c r="G8" s="10"/>
    </row>
    <row r="9" spans="2:7" ht="12.75">
      <c r="B9">
        <v>9</v>
      </c>
      <c r="C9" s="24">
        <f>IF(A2=9,9,C10)</f>
        <v>0</v>
      </c>
      <c r="D9" s="14" t="str">
        <f>IF(A2=14,Sheet2!F9,Sheet2!E9)</f>
        <v>Please input a valid number</v>
      </c>
      <c r="E9" s="14" t="str">
        <f>IF(A2=15,Sheet2!F9,Sheet2!E10)</f>
        <v>Please input a valid number</v>
      </c>
      <c r="F9" s="10" t="s">
        <v>37</v>
      </c>
      <c r="G9" s="10"/>
    </row>
    <row r="10" spans="2:7" ht="12.75">
      <c r="B10">
        <v>10</v>
      </c>
      <c r="C10" s="24">
        <f>IF(A2=10,B10,C11)</f>
        <v>0</v>
      </c>
      <c r="E10" s="14" t="str">
        <f>IF(A2=16,Sheet2!F10,E11)</f>
        <v>Please input a valid number</v>
      </c>
      <c r="F10" s="10" t="s">
        <v>36</v>
      </c>
      <c r="G10" s="10"/>
    </row>
    <row r="11" spans="2:7" ht="12.75">
      <c r="B11">
        <v>11</v>
      </c>
      <c r="C11" s="24">
        <f>IF(A2=11,B11,C12)</f>
        <v>0</v>
      </c>
      <c r="E11" s="14" t="str">
        <f>IF(A2=17,Sheet2!F11,E12)</f>
        <v>Please input a valid number</v>
      </c>
      <c r="F11" s="10" t="s">
        <v>39</v>
      </c>
      <c r="G11" s="10"/>
    </row>
    <row r="12" spans="2:7" ht="12.75">
      <c r="B12">
        <v>12</v>
      </c>
      <c r="C12" s="24">
        <f>IF(A2=12,B12,C13)</f>
        <v>0</v>
      </c>
      <c r="E12" s="14" t="str">
        <f>IF(A2=18,Sheet2!F12,E13)</f>
        <v>Please input a valid number</v>
      </c>
      <c r="F12" s="10" t="s">
        <v>38</v>
      </c>
      <c r="G12" s="10"/>
    </row>
    <row r="13" spans="2:7" ht="12.75">
      <c r="B13">
        <v>13</v>
      </c>
      <c r="C13" s="24">
        <f>IF(A2=13,B13,C14)</f>
        <v>0</v>
      </c>
      <c r="E13" s="14" t="str">
        <f>IF(A2=19,Sheet2!F13,E14)</f>
        <v>Please input a valid number</v>
      </c>
      <c r="F13" s="10" t="s">
        <v>40</v>
      </c>
      <c r="G13" s="10"/>
    </row>
    <row r="14" spans="2:7" ht="12.75">
      <c r="B14">
        <v>14</v>
      </c>
      <c r="C14" s="24">
        <f>IF(A2=14,B14,C15)</f>
        <v>0</v>
      </c>
      <c r="E14" s="14" t="str">
        <f>IF(A2=20,Sheet2!F14,E15)</f>
        <v>Please input a valid number</v>
      </c>
      <c r="F14" s="10" t="s">
        <v>41</v>
      </c>
      <c r="G14" s="10"/>
    </row>
    <row r="15" spans="2:7" ht="12.75">
      <c r="B15">
        <v>15</v>
      </c>
      <c r="C15" s="24">
        <f>IF(A2=15,B15,C16)</f>
        <v>0</v>
      </c>
      <c r="E15" s="14" t="str">
        <f>IF(A2=21,Sheet2!F15,E16)</f>
        <v>Please input a valid number</v>
      </c>
      <c r="F15" s="10" t="s">
        <v>42</v>
      </c>
      <c r="G15" s="10"/>
    </row>
    <row r="16" spans="2:7" ht="12.75">
      <c r="B16">
        <v>16</v>
      </c>
      <c r="C16" s="24">
        <f>IF(A2=16,B16,C17)</f>
        <v>0</v>
      </c>
      <c r="E16" s="14" t="str">
        <f>IF(A2=22,Sheet2!F16,E17)</f>
        <v>Please input a valid number</v>
      </c>
      <c r="F16" s="10" t="s">
        <v>43</v>
      </c>
      <c r="G16" s="10"/>
    </row>
    <row r="17" spans="2:7" ht="12.75">
      <c r="B17">
        <v>17</v>
      </c>
      <c r="C17" s="24">
        <f>IF(A2=17,B17,C18)</f>
        <v>0</v>
      </c>
      <c r="E17" s="14" t="str">
        <f>IF(A2=23,Sheet2!F17,E18)</f>
        <v>Please input a valid number</v>
      </c>
      <c r="F17" s="10" t="s">
        <v>44</v>
      </c>
      <c r="G17" s="10"/>
    </row>
    <row r="18" spans="2:7" ht="12.75">
      <c r="B18">
        <v>18</v>
      </c>
      <c r="C18" s="24">
        <f>IF(A2=18,B18,C19)</f>
        <v>0</v>
      </c>
      <c r="E18" s="14" t="str">
        <f>IF(A2=24,Sheet2!F18,E19)</f>
        <v>Please input a valid number</v>
      </c>
      <c r="F18" s="11" t="s">
        <v>45</v>
      </c>
      <c r="G18" s="10"/>
    </row>
    <row r="19" spans="2:7" ht="12.75">
      <c r="B19" t="s">
        <v>52</v>
      </c>
      <c r="C19" s="24">
        <f>IF(A2=19,B19,C20)</f>
        <v>0</v>
      </c>
      <c r="E19" s="14" t="str">
        <f>IF(A2=25,Sheet2!F19,E20)</f>
        <v>Please input a valid number</v>
      </c>
      <c r="F19" s="12" t="s">
        <v>46</v>
      </c>
      <c r="G19" s="10"/>
    </row>
    <row r="20" spans="2:7" ht="12.75">
      <c r="B20" t="s">
        <v>53</v>
      </c>
      <c r="C20" s="24">
        <f>IF(A2=20,B20,C21)</f>
        <v>0</v>
      </c>
      <c r="E20" s="14" t="str">
        <f>IF(A2=26,Sheet2!F20,E21)</f>
        <v>Please input a valid number</v>
      </c>
      <c r="F20" s="12" t="s">
        <v>47</v>
      </c>
      <c r="G20" s="10"/>
    </row>
    <row r="21" spans="2:7" ht="12.75">
      <c r="B21" t="s">
        <v>54</v>
      </c>
      <c r="C21" s="24">
        <f>IF(A2=21,B21,C22)</f>
        <v>0</v>
      </c>
      <c r="E21" s="14" t="str">
        <f>IF(A2=27,Sheet2!F21,E22)</f>
        <v>Please input a valid number</v>
      </c>
      <c r="F21" s="12" t="s">
        <v>48</v>
      </c>
      <c r="G21" s="10"/>
    </row>
    <row r="22" spans="2:7" ht="12.75">
      <c r="B22" t="s">
        <v>55</v>
      </c>
      <c r="C22" s="24">
        <f>IF(A2=22,B22,C23)</f>
        <v>0</v>
      </c>
      <c r="E22" s="14" t="str">
        <f>IF(A2=28,Sheet2!F22,E23)</f>
        <v>Please input a valid number</v>
      </c>
      <c r="F22" s="12" t="s">
        <v>51</v>
      </c>
      <c r="G22" s="10"/>
    </row>
    <row r="23" spans="2:7" ht="12.75">
      <c r="B23" t="s">
        <v>56</v>
      </c>
      <c r="C23" s="24">
        <f>IF(A2=23,B23,C24)</f>
        <v>0</v>
      </c>
      <c r="E23" s="14" t="str">
        <f>IF(A2=29,Sheet2!F23,E24)</f>
        <v>Please input a valid number</v>
      </c>
      <c r="F23" s="12" t="s">
        <v>50</v>
      </c>
      <c r="G23" s="10"/>
    </row>
    <row r="24" spans="2:7" ht="12.75">
      <c r="B24">
        <v>19</v>
      </c>
      <c r="C24" s="24">
        <f>IF(A2=24,B24,C25)</f>
        <v>0</v>
      </c>
      <c r="E24" s="14" t="str">
        <f>IF(A2=30,Sheet2!F24,E25)</f>
        <v>Please input a valid number</v>
      </c>
      <c r="F24" s="12" t="s">
        <v>49</v>
      </c>
      <c r="G24" s="10"/>
    </row>
    <row r="25" spans="2:7" ht="12.75">
      <c r="B25">
        <v>20</v>
      </c>
      <c r="C25" s="24">
        <f>IF(A2=25,B25,C26)</f>
        <v>0</v>
      </c>
      <c r="E25" t="s">
        <v>167</v>
      </c>
      <c r="F25" s="12"/>
      <c r="G25" s="10"/>
    </row>
    <row r="26" spans="2:7" ht="12.75">
      <c r="B26">
        <v>21</v>
      </c>
      <c r="C26" s="24">
        <f>IF(A2=26,B26,C27)</f>
        <v>0</v>
      </c>
      <c r="F26" s="10"/>
      <c r="G26" s="10"/>
    </row>
    <row r="27" spans="1:8" ht="12.75">
      <c r="A27" t="s">
        <v>57</v>
      </c>
      <c r="B27">
        <v>22</v>
      </c>
      <c r="C27" s="24">
        <f>IF(A2=27,B27,F27)</f>
        <v>0</v>
      </c>
      <c r="E27" s="24"/>
      <c r="F27" s="24">
        <f>IF(A2=28,B28,G27)</f>
        <v>0</v>
      </c>
      <c r="G27" s="24">
        <f>IF(A2=29,B29,H27)</f>
        <v>0</v>
      </c>
      <c r="H27" s="24">
        <f>IF(A2=30,B30,I27)</f>
        <v>0</v>
      </c>
    </row>
    <row r="28" spans="2:7" ht="12.75">
      <c r="B28">
        <v>23</v>
      </c>
      <c r="C28">
        <v>1</v>
      </c>
      <c r="F28" s="10" t="s">
        <v>59</v>
      </c>
      <c r="G28" s="10"/>
    </row>
    <row r="29" spans="2:7" ht="12.75">
      <c r="B29">
        <v>24</v>
      </c>
      <c r="C29">
        <v>2</v>
      </c>
      <c r="E29" s="14" t="str">
        <f>IF('Character sheet'!C13=2,Sheet2!F29,Sheet2!E30)</f>
        <v>Please input a valid number</v>
      </c>
      <c r="F29" s="10" t="s">
        <v>60</v>
      </c>
      <c r="G29" s="10"/>
    </row>
    <row r="30" spans="2:7" ht="12.75">
      <c r="B30">
        <v>25</v>
      </c>
      <c r="C30">
        <v>3</v>
      </c>
      <c r="E30" s="14" t="str">
        <f>IF('Character sheet'!C13=3,Sheet2!F30,Sheet2!E31)</f>
        <v>Please input a valid number</v>
      </c>
      <c r="F30" s="10" t="s">
        <v>61</v>
      </c>
      <c r="G30" s="10"/>
    </row>
    <row r="31" spans="3:7" ht="12.75">
      <c r="C31">
        <v>4</v>
      </c>
      <c r="E31" s="14" t="str">
        <f>IF('Character sheet'!C13=4,Sheet2!F31,Sheet2!E32)</f>
        <v>Please input a valid number</v>
      </c>
      <c r="F31" s="10" t="s">
        <v>62</v>
      </c>
      <c r="G31" s="10"/>
    </row>
    <row r="32" spans="3:7" ht="12.75">
      <c r="C32">
        <v>5</v>
      </c>
      <c r="E32" s="14" t="str">
        <f>IF('Character sheet'!C13=5,Sheet2!F32,Sheet2!E33)</f>
        <v>Please input a valid number</v>
      </c>
      <c r="F32" s="10" t="s">
        <v>63</v>
      </c>
      <c r="G32" s="10"/>
    </row>
    <row r="33" spans="3:7" ht="12.75">
      <c r="C33">
        <v>6</v>
      </c>
      <c r="E33" s="14" t="str">
        <f>IF('Character sheet'!C13=6,Sheet2!F33,Sheet2!E34)</f>
        <v>Please input a valid number</v>
      </c>
      <c r="F33" s="10" t="s">
        <v>64</v>
      </c>
      <c r="G33" s="10"/>
    </row>
    <row r="34" spans="3:7" ht="12.75">
      <c r="C34">
        <v>7</v>
      </c>
      <c r="E34" s="14" t="str">
        <f>IF('Character sheet'!C13=7,Sheet2!F34,Sheet2!E35)</f>
        <v>Please input a valid number</v>
      </c>
      <c r="F34" s="10" t="s">
        <v>65</v>
      </c>
      <c r="G34" s="10"/>
    </row>
    <row r="35" spans="3:7" ht="12.75">
      <c r="C35">
        <v>8</v>
      </c>
      <c r="E35" s="14" t="str">
        <f>IF('Character sheet'!C13=8,Sheet2!F35,Sheet2!E36)</f>
        <v>Please input a valid number</v>
      </c>
      <c r="F35" s="10" t="s">
        <v>65</v>
      </c>
      <c r="G35" s="10"/>
    </row>
    <row r="36" spans="3:7" ht="12.75">
      <c r="C36">
        <v>9</v>
      </c>
      <c r="E36" s="14" t="str">
        <f>IF('Character sheet'!C13=9,Sheet2!F36,Sheet2!E37)</f>
        <v>Please input a valid number</v>
      </c>
      <c r="F36" s="10" t="s">
        <v>65</v>
      </c>
      <c r="G36" s="10"/>
    </row>
    <row r="37" spans="3:7" ht="12.75">
      <c r="C37">
        <v>10</v>
      </c>
      <c r="E37" s="14" t="str">
        <f>IF('Character sheet'!C13=10,Sheet2!F37,Sheet2!E38)</f>
        <v>Please input a valid number</v>
      </c>
      <c r="F37" s="10" t="s">
        <v>65</v>
      </c>
      <c r="G37" s="10"/>
    </row>
    <row r="38" spans="3:7" ht="12.75">
      <c r="C38">
        <v>11</v>
      </c>
      <c r="E38" s="14" t="str">
        <f>IF('Character sheet'!C13=11,Sheet2!F38,Sheet2!E39)</f>
        <v>Please input a valid number</v>
      </c>
      <c r="F38" s="10" t="s">
        <v>65</v>
      </c>
      <c r="G38" s="10"/>
    </row>
    <row r="39" spans="3:7" ht="12.75">
      <c r="C39">
        <v>12</v>
      </c>
      <c r="E39" s="14" t="str">
        <f>IF('Character sheet'!C13=12,Sheet2!F39,Sheet2!E40)</f>
        <v>Please input a valid number</v>
      </c>
      <c r="F39" s="10" t="s">
        <v>65</v>
      </c>
      <c r="G39" s="10"/>
    </row>
    <row r="40" spans="3:7" ht="12.75">
      <c r="C40">
        <v>13</v>
      </c>
      <c r="E40" s="14" t="str">
        <f>IF('Character sheet'!C13=13,Sheet2!F40,Sheet2!E41)</f>
        <v>Please input a valid number</v>
      </c>
      <c r="F40" s="10" t="s">
        <v>65</v>
      </c>
      <c r="G40" s="10"/>
    </row>
    <row r="41" spans="3:7" ht="12.75">
      <c r="C41">
        <v>14</v>
      </c>
      <c r="E41" s="14" t="str">
        <f>IF('Character sheet'!C13=14,Sheet2!F41,Sheet2!E42)</f>
        <v>Please input a valid number</v>
      </c>
      <c r="F41" s="10" t="s">
        <v>65</v>
      </c>
      <c r="G41" s="10"/>
    </row>
    <row r="42" spans="3:7" ht="12.75">
      <c r="C42">
        <v>15</v>
      </c>
      <c r="E42" s="14" t="str">
        <f>IF('Character sheet'!C13=15,Sheet2!F42,Sheet2!E43)</f>
        <v>Please input a valid number</v>
      </c>
      <c r="F42" s="10" t="s">
        <v>66</v>
      </c>
      <c r="G42" s="10"/>
    </row>
    <row r="43" spans="3:7" ht="12.75">
      <c r="C43">
        <v>16</v>
      </c>
      <c r="E43" s="14" t="str">
        <f>IF('Character sheet'!C13=16,Sheet2!F43,Sheet2!E44)</f>
        <v>Please input a valid number</v>
      </c>
      <c r="F43" s="10" t="s">
        <v>67</v>
      </c>
      <c r="G43" s="10"/>
    </row>
    <row r="44" spans="3:7" ht="12.75">
      <c r="C44">
        <v>17</v>
      </c>
      <c r="E44" s="14" t="str">
        <f>IF('Character sheet'!C13=17,Sheet2!F44,Sheet2!E45)</f>
        <v>Please input a valid number</v>
      </c>
      <c r="F44" s="10" t="s">
        <v>68</v>
      </c>
      <c r="G44" s="10"/>
    </row>
    <row r="45" spans="3:7" ht="12.75">
      <c r="C45">
        <v>18</v>
      </c>
      <c r="E45" s="14" t="str">
        <f>IF('Character sheet'!C13=18,Sheet2!F45,Sheet2!E46)</f>
        <v>Please input a valid number</v>
      </c>
      <c r="F45" s="10" t="s">
        <v>69</v>
      </c>
      <c r="G45" s="10"/>
    </row>
    <row r="46" spans="3:7" ht="12.75">
      <c r="C46">
        <v>19</v>
      </c>
      <c r="E46" s="14" t="str">
        <f>IF('Character sheet'!C13=19,Sheet2!F46,Sheet2!E47)</f>
        <v>Please input a valid number</v>
      </c>
      <c r="F46" s="10" t="s">
        <v>70</v>
      </c>
      <c r="G46" s="10"/>
    </row>
    <row r="47" spans="3:7" ht="12.75">
      <c r="C47">
        <v>20</v>
      </c>
      <c r="E47" s="14" t="str">
        <f>IF('Character sheet'!C13=20,Sheet2!F47,Sheet2!E48)</f>
        <v>Please input a valid number</v>
      </c>
      <c r="F47" s="12" t="s">
        <v>70</v>
      </c>
      <c r="G47" s="10"/>
    </row>
    <row r="48" spans="3:7" ht="12.75">
      <c r="C48">
        <v>21</v>
      </c>
      <c r="E48" s="14" t="str">
        <f>IF('Character sheet'!C13=21,Sheet2!F48,Sheet2!E49)</f>
        <v>Please input a valid number</v>
      </c>
      <c r="F48" s="12" t="s">
        <v>71</v>
      </c>
      <c r="G48" s="10"/>
    </row>
    <row r="49" spans="3:7" ht="12.75">
      <c r="C49">
        <v>22</v>
      </c>
      <c r="E49" s="14" t="str">
        <f>IF('Character sheet'!C26,Sheet2!F49,Sheet2!E50)</f>
        <v>Please input a valid number</v>
      </c>
      <c r="F49" s="12" t="s">
        <v>71</v>
      </c>
      <c r="G49" s="10"/>
    </row>
    <row r="50" spans="3:7" ht="12.75">
      <c r="C50">
        <v>23</v>
      </c>
      <c r="E50" s="14" t="str">
        <f>IF('Character sheet'!C27,Sheet2!F50,Sheet2!E51)</f>
        <v>Please input a valid number</v>
      </c>
      <c r="F50" s="12" t="s">
        <v>71</v>
      </c>
      <c r="G50" s="10"/>
    </row>
    <row r="51" spans="3:7" ht="12.75">
      <c r="C51">
        <v>24</v>
      </c>
      <c r="E51" s="14" t="str">
        <f>IF('Character sheet'!C13=24,Sheet2!F51,Sheet2!E52)</f>
        <v>Please input a valid number</v>
      </c>
      <c r="F51" s="12" t="s">
        <v>72</v>
      </c>
      <c r="G51" s="10"/>
    </row>
    <row r="52" spans="3:7" ht="12.75">
      <c r="C52">
        <v>25</v>
      </c>
      <c r="E52" s="14" t="str">
        <f>IF('Character sheet'!C13=25,Sheet2!F52,E25)</f>
        <v>Please input a valid number</v>
      </c>
      <c r="F52" s="12" t="s">
        <v>72</v>
      </c>
      <c r="G52" s="10"/>
    </row>
    <row r="53" spans="6:7" ht="12.75">
      <c r="F53" s="10"/>
      <c r="G53" s="10"/>
    </row>
    <row r="54" spans="1:7" ht="12.75">
      <c r="A54" t="s">
        <v>73</v>
      </c>
      <c r="F54" s="10"/>
      <c r="G54" s="10"/>
    </row>
    <row r="55" spans="3:7" ht="12.75">
      <c r="C55">
        <v>1</v>
      </c>
      <c r="F55" s="10" t="s">
        <v>74</v>
      </c>
      <c r="G55" s="10"/>
    </row>
    <row r="56" spans="3:7" ht="12.75">
      <c r="C56">
        <v>2</v>
      </c>
      <c r="E56" s="14" t="str">
        <f>IF('Character sheet'!C15=2,F56,E57)</f>
        <v>Please input a valid number</v>
      </c>
      <c r="F56" s="10" t="s">
        <v>75</v>
      </c>
      <c r="G56" s="10"/>
    </row>
    <row r="57" spans="3:7" ht="12.75">
      <c r="C57">
        <v>3</v>
      </c>
      <c r="E57" s="14" t="str">
        <f>IF('Character sheet'!C15=3,F57,E58)</f>
        <v>Please input a valid number</v>
      </c>
      <c r="F57" s="10" t="s">
        <v>76</v>
      </c>
      <c r="G57" s="10"/>
    </row>
    <row r="58" spans="3:7" ht="12.75">
      <c r="C58">
        <v>4</v>
      </c>
      <c r="E58" s="14" t="str">
        <f>IF('Character sheet'!C15=4,F58,E59)</f>
        <v>Please input a valid number</v>
      </c>
      <c r="F58" s="10" t="s">
        <v>77</v>
      </c>
      <c r="G58" s="10"/>
    </row>
    <row r="59" spans="3:7" ht="12.75">
      <c r="C59">
        <v>5</v>
      </c>
      <c r="E59" s="14" t="str">
        <f>IF('Character sheet'!C15=5,F59,E60)</f>
        <v>Please input a valid number</v>
      </c>
      <c r="F59" s="10" t="s">
        <v>78</v>
      </c>
      <c r="G59" s="10"/>
    </row>
    <row r="60" spans="3:7" ht="12.75">
      <c r="C60">
        <v>6</v>
      </c>
      <c r="E60" s="14" t="str">
        <f>IF('Character sheet'!C15=6,F60,E61)</f>
        <v>Please input a valid number</v>
      </c>
      <c r="F60" s="10" t="s">
        <v>79</v>
      </c>
      <c r="G60" s="10"/>
    </row>
    <row r="61" spans="3:7" ht="12.75">
      <c r="C61">
        <v>7</v>
      </c>
      <c r="E61" s="14" t="str">
        <f>IF('Character sheet'!C15=7,F61,E62)</f>
        <v>Please input a valid number</v>
      </c>
      <c r="F61" s="10" t="s">
        <v>80</v>
      </c>
      <c r="G61" s="10"/>
    </row>
    <row r="62" spans="3:7" ht="12.75">
      <c r="C62">
        <v>8</v>
      </c>
      <c r="E62" s="14" t="str">
        <f>IF('Character sheet'!C15=8,F62,E63)</f>
        <v>Please input a valid number</v>
      </c>
      <c r="F62" s="10" t="s">
        <v>81</v>
      </c>
      <c r="G62" s="10"/>
    </row>
    <row r="63" spans="3:7" ht="12.75">
      <c r="C63">
        <v>9</v>
      </c>
      <c r="E63" s="14" t="str">
        <f>IF('Character sheet'!C15=9,F63,E64)</f>
        <v>Please input a valid number</v>
      </c>
      <c r="F63" s="10" t="s">
        <v>82</v>
      </c>
      <c r="G63" s="10"/>
    </row>
    <row r="64" spans="3:7" ht="12.75">
      <c r="C64">
        <v>10</v>
      </c>
      <c r="E64" s="14" t="str">
        <f>IF('Character sheet'!C15=10,F64,E65)</f>
        <v>Please input a valid number</v>
      </c>
      <c r="F64" s="10" t="s">
        <v>83</v>
      </c>
      <c r="G64" s="10"/>
    </row>
    <row r="65" spans="3:7" ht="12.75">
      <c r="C65">
        <v>11</v>
      </c>
      <c r="E65" s="14" t="str">
        <f>IF('Character sheet'!C15=11,F65,E66)</f>
        <v>Please input a valid number</v>
      </c>
      <c r="F65" s="10" t="s">
        <v>84</v>
      </c>
      <c r="G65" s="10"/>
    </row>
    <row r="66" spans="3:7" ht="12.75">
      <c r="C66">
        <v>12</v>
      </c>
      <c r="E66" s="14" t="str">
        <f>IF('Character sheet'!C15=12,F66,E67)</f>
        <v>Please input a valid number</v>
      </c>
      <c r="F66" s="10" t="s">
        <v>85</v>
      </c>
      <c r="G66" s="10"/>
    </row>
    <row r="67" spans="3:7" ht="12.75">
      <c r="C67">
        <v>13</v>
      </c>
      <c r="E67" s="14" t="str">
        <f>IF('Character sheet'!C15=13,F67,E68)</f>
        <v>Please input a valid number</v>
      </c>
      <c r="F67" s="10" t="s">
        <v>86</v>
      </c>
      <c r="G67" s="10"/>
    </row>
    <row r="68" spans="3:6" ht="12.75">
      <c r="C68">
        <v>14</v>
      </c>
      <c r="E68" s="14" t="str">
        <f>IF('Character sheet'!C15=14,F68,E69)</f>
        <v>Please input a valid number</v>
      </c>
      <c r="F68" s="10" t="s">
        <v>87</v>
      </c>
    </row>
    <row r="69" spans="3:6" ht="12.75">
      <c r="C69">
        <v>15</v>
      </c>
      <c r="E69" s="14" t="str">
        <f>IF('Character sheet'!C15=15,F69,E70)</f>
        <v>Please input a valid number</v>
      </c>
      <c r="F69" s="10" t="s">
        <v>88</v>
      </c>
    </row>
    <row r="70" spans="3:6" ht="12.75">
      <c r="C70">
        <v>16</v>
      </c>
      <c r="E70" s="14" t="str">
        <f>IF('Character sheet'!C15=16,F70,E71)</f>
        <v>Please input a valid number</v>
      </c>
      <c r="F70" s="10" t="s">
        <v>89</v>
      </c>
    </row>
    <row r="71" spans="3:6" ht="12.75">
      <c r="C71">
        <v>17</v>
      </c>
      <c r="E71" s="14" t="str">
        <f>IF('Character sheet'!C15=17,F71,E72)</f>
        <v>Please input a valid number</v>
      </c>
      <c r="F71" s="10" t="s">
        <v>90</v>
      </c>
    </row>
    <row r="72" spans="3:6" ht="12.75">
      <c r="C72">
        <v>18</v>
      </c>
      <c r="E72" s="14" t="str">
        <f>IF('Character sheet'!C15=18,F72,E73)</f>
        <v>Please input a valid number</v>
      </c>
      <c r="F72" s="10" t="s">
        <v>91</v>
      </c>
    </row>
    <row r="73" spans="3:6" ht="12.75">
      <c r="C73">
        <v>19</v>
      </c>
      <c r="E73" s="14" t="str">
        <f>IF('Character sheet'!C15=19,F73,E74)</f>
        <v>Please input a valid number</v>
      </c>
      <c r="F73" s="10" t="s">
        <v>92</v>
      </c>
    </row>
    <row r="74" spans="3:6" ht="12.75">
      <c r="C74">
        <v>20</v>
      </c>
      <c r="E74" s="14" t="str">
        <f>IF('Character sheet'!C15=20,F74,E75)</f>
        <v>Please input a valid number</v>
      </c>
      <c r="F74" s="12" t="s">
        <v>93</v>
      </c>
    </row>
    <row r="75" spans="3:6" ht="12.75">
      <c r="C75">
        <v>21</v>
      </c>
      <c r="E75" s="14" t="str">
        <f>IF('Character sheet'!C15=21,F75,E76)</f>
        <v>Please input a valid number</v>
      </c>
      <c r="F75" s="12" t="s">
        <v>94</v>
      </c>
    </row>
    <row r="76" spans="3:6" ht="12.75">
      <c r="C76">
        <v>22</v>
      </c>
      <c r="E76" s="14" t="str">
        <f>IF('Character sheet'!C15=22,F76,E77)</f>
        <v>Please input a valid number</v>
      </c>
      <c r="F76" s="12" t="s">
        <v>95</v>
      </c>
    </row>
    <row r="77" spans="3:6" ht="12.75">
      <c r="C77">
        <v>23</v>
      </c>
      <c r="E77" s="14" t="str">
        <f>IF('Character sheet'!C15=23,F77,E78)</f>
        <v>Please input a valid number</v>
      </c>
      <c r="F77" s="12" t="s">
        <v>96</v>
      </c>
    </row>
    <row r="78" spans="3:6" ht="12.75">
      <c r="C78">
        <v>24</v>
      </c>
      <c r="E78" s="14" t="str">
        <f>IF('Character sheet'!C15=24,F78,E79)</f>
        <v>Please input a valid number</v>
      </c>
      <c r="F78" s="12" t="s">
        <v>97</v>
      </c>
    </row>
    <row r="79" spans="3:6" ht="12.75">
      <c r="C79">
        <v>25</v>
      </c>
      <c r="E79" s="14" t="str">
        <f>IF('Character sheet'!C15=25,F79,E25)</f>
        <v>Please input a valid number</v>
      </c>
      <c r="F79" s="12" t="s">
        <v>98</v>
      </c>
    </row>
    <row r="81" ht="12.75">
      <c r="A81" t="s">
        <v>99</v>
      </c>
    </row>
    <row r="83" spans="3:6" ht="12.75">
      <c r="C83">
        <v>1</v>
      </c>
      <c r="F83" t="s">
        <v>100</v>
      </c>
    </row>
    <row r="84" spans="3:6" ht="12.75">
      <c r="C84">
        <v>2</v>
      </c>
      <c r="E84" s="14" t="str">
        <f>IF('Character sheet'!C17=2,F84,E85)</f>
        <v>Please input a valid number</v>
      </c>
      <c r="F84" t="s">
        <v>103</v>
      </c>
    </row>
    <row r="85" spans="3:6" ht="12.75">
      <c r="C85">
        <v>3</v>
      </c>
      <c r="E85" s="14" t="str">
        <f>IF('Character sheet'!C17=3,F85,E86)</f>
        <v>Please input a valid number</v>
      </c>
      <c r="F85" t="s">
        <v>103</v>
      </c>
    </row>
    <row r="86" spans="3:6" ht="12.75">
      <c r="C86">
        <v>4</v>
      </c>
      <c r="E86" s="14" t="str">
        <f>IF('Character sheet'!C17=4,F86,E87)</f>
        <v>Please input a valid number</v>
      </c>
      <c r="F86" t="s">
        <v>103</v>
      </c>
    </row>
    <row r="87" spans="3:6" ht="12.75">
      <c r="C87">
        <v>5</v>
      </c>
      <c r="E87" s="14" t="str">
        <f>IF('Character sheet'!C17=5,F87,E88)</f>
        <v>Please input a valid number</v>
      </c>
      <c r="F87" t="s">
        <v>103</v>
      </c>
    </row>
    <row r="88" spans="3:6" ht="12.75">
      <c r="C88">
        <v>6</v>
      </c>
      <c r="E88" s="14" t="str">
        <f>IF('Character sheet'!C17=6,F88,E89)</f>
        <v>Please input a valid number</v>
      </c>
      <c r="F88" t="s">
        <v>103</v>
      </c>
    </row>
    <row r="89" spans="3:6" ht="12.75">
      <c r="C89">
        <v>7</v>
      </c>
      <c r="E89" s="14" t="str">
        <f>IF('Character sheet'!C17=7,F89,E90)</f>
        <v>Please input a valid number</v>
      </c>
      <c r="F89" t="s">
        <v>103</v>
      </c>
    </row>
    <row r="90" spans="3:6" ht="12.75">
      <c r="C90">
        <v>8</v>
      </c>
      <c r="E90" s="14" t="str">
        <f>IF('Character sheet'!C17=8,F90,E91)</f>
        <v>Please input a valid number</v>
      </c>
      <c r="F90" t="s">
        <v>103</v>
      </c>
    </row>
    <row r="91" spans="3:6" ht="12.75">
      <c r="C91">
        <v>9</v>
      </c>
      <c r="E91" s="14" t="str">
        <f>IF('Character sheet'!C17=9,F91,E92)</f>
        <v>Please input a valid number</v>
      </c>
      <c r="F91" t="s">
        <v>104</v>
      </c>
    </row>
    <row r="92" spans="3:6" ht="12.75">
      <c r="C92">
        <v>10</v>
      </c>
      <c r="E92" s="14" t="str">
        <f>IF('Character sheet'!C17=10,F92,E93)</f>
        <v>Please input a valid number</v>
      </c>
      <c r="F92" t="s">
        <v>105</v>
      </c>
    </row>
    <row r="93" spans="3:6" ht="12.75">
      <c r="C93">
        <v>11</v>
      </c>
      <c r="E93" s="14" t="str">
        <f>IF('Character sheet'!C17=11,F93,E94)</f>
        <v>Please input a valid number</v>
      </c>
      <c r="F93" t="s">
        <v>106</v>
      </c>
    </row>
    <row r="94" spans="3:6" ht="12.75">
      <c r="C94">
        <v>12</v>
      </c>
      <c r="E94" s="14" t="str">
        <f>IF('Character sheet'!C17=12,F94,E95)</f>
        <v>Please input a valid number</v>
      </c>
      <c r="F94" t="s">
        <v>107</v>
      </c>
    </row>
    <row r="95" spans="3:6" ht="12.75">
      <c r="C95">
        <v>13</v>
      </c>
      <c r="E95" s="14" t="str">
        <f>IF('Character sheet'!C17=13,F95,E96)</f>
        <v>Please input a valid number</v>
      </c>
      <c r="F95" t="s">
        <v>108</v>
      </c>
    </row>
    <row r="96" spans="3:6" ht="12.75">
      <c r="C96">
        <v>14</v>
      </c>
      <c r="E96" s="14" t="str">
        <f>IF('Character sheet'!C17=14,F96,E97)</f>
        <v>Please input a valid number</v>
      </c>
      <c r="F96" t="s">
        <v>109</v>
      </c>
    </row>
    <row r="97" spans="3:6" ht="12.75">
      <c r="C97">
        <v>15</v>
      </c>
      <c r="E97" s="14" t="str">
        <f>IF('Character sheet'!C17=15,F97,E98)</f>
        <v>Please input a valid number</v>
      </c>
      <c r="F97" t="s">
        <v>111</v>
      </c>
    </row>
    <row r="98" spans="3:6" ht="12.75">
      <c r="C98">
        <v>16</v>
      </c>
      <c r="E98" s="14" t="str">
        <f>IF('Character sheet'!C17=16,F98,E99)</f>
        <v>Please input a valid number</v>
      </c>
      <c r="F98" t="s">
        <v>110</v>
      </c>
    </row>
    <row r="99" spans="3:6" ht="12.75">
      <c r="C99">
        <v>17</v>
      </c>
      <c r="E99" s="14" t="str">
        <f>IF('Character sheet'!C17=17,F99,E100)</f>
        <v>Please input a valid number</v>
      </c>
      <c r="F99" t="s">
        <v>112</v>
      </c>
    </row>
    <row r="100" spans="3:6" ht="12.75">
      <c r="C100">
        <v>18</v>
      </c>
      <c r="E100" s="14" t="str">
        <f>IF('Character sheet'!C17=18,F100,E101)</f>
        <v>Please input a valid number</v>
      </c>
      <c r="F100" t="s">
        <v>113</v>
      </c>
    </row>
    <row r="101" spans="3:6" ht="12.75">
      <c r="C101">
        <v>19</v>
      </c>
      <c r="E101" s="14" t="str">
        <f>IF('Character sheet'!C17=19,F101,E102)</f>
        <v>Please input a valid number</v>
      </c>
      <c r="F101" t="s">
        <v>114</v>
      </c>
    </row>
    <row r="102" spans="3:6" ht="12.75">
      <c r="C102">
        <v>20</v>
      </c>
      <c r="E102" s="14" t="str">
        <f>IF('Character sheet'!C17=20,F102,E103)</f>
        <v>Please input a valid number</v>
      </c>
      <c r="F102" s="16" t="s">
        <v>115</v>
      </c>
    </row>
    <row r="103" spans="3:6" ht="12.75">
      <c r="C103">
        <v>21</v>
      </c>
      <c r="E103" s="14" t="str">
        <f>IF('Character sheet'!C17=21,F103,E104)</f>
        <v>Please input a valid number</v>
      </c>
      <c r="F103" s="16" t="s">
        <v>116</v>
      </c>
    </row>
    <row r="104" spans="3:6" ht="12.75">
      <c r="C104">
        <v>22</v>
      </c>
      <c r="E104" s="14" t="str">
        <f>IF('Character sheet'!C17=22,F104,E105)</f>
        <v>Please input a valid number</v>
      </c>
      <c r="F104" s="16" t="s">
        <v>117</v>
      </c>
    </row>
    <row r="105" spans="3:6" ht="12.75">
      <c r="C105">
        <v>23</v>
      </c>
      <c r="E105" s="14" t="str">
        <f>IF('Character sheet'!C17=23,F105,E106)</f>
        <v>Please input a valid number</v>
      </c>
      <c r="F105" s="16" t="s">
        <v>118</v>
      </c>
    </row>
    <row r="106" spans="3:6" ht="12.75">
      <c r="C106">
        <v>24</v>
      </c>
      <c r="E106" s="14" t="str">
        <f>IF('Character sheet'!C17=24,F106,E107)</f>
        <v>Please input a valid number</v>
      </c>
      <c r="F106" s="16" t="s">
        <v>119</v>
      </c>
    </row>
    <row r="107" spans="3:6" ht="12.75">
      <c r="C107">
        <v>25</v>
      </c>
      <c r="E107" s="14" t="str">
        <f>IF('Character sheet'!C17=25,F107,E25)</f>
        <v>Please input a valid number</v>
      </c>
      <c r="F107" s="16" t="s">
        <v>120</v>
      </c>
    </row>
    <row r="109" ht="12.75">
      <c r="A109" t="s">
        <v>121</v>
      </c>
    </row>
    <row r="111" spans="3:6" ht="12.75">
      <c r="C111">
        <v>1</v>
      </c>
      <c r="F111" s="10" t="s">
        <v>101</v>
      </c>
    </row>
    <row r="112" spans="3:6" ht="12.75">
      <c r="C112">
        <v>2</v>
      </c>
      <c r="E112" s="14" t="str">
        <f>IF('Character sheet'!C19=2,F112,E113)</f>
        <v>Please input a valid number</v>
      </c>
      <c r="F112" s="10" t="s">
        <v>145</v>
      </c>
    </row>
    <row r="113" spans="3:6" ht="12.75">
      <c r="C113">
        <v>3</v>
      </c>
      <c r="E113" s="14" t="str">
        <f>IF('Character sheet'!C19=3,F113,E114)</f>
        <v>Please input a valid number</v>
      </c>
      <c r="F113" s="10" t="s">
        <v>146</v>
      </c>
    </row>
    <row r="114" spans="3:6" ht="12.75">
      <c r="C114">
        <v>4</v>
      </c>
      <c r="E114" s="14" t="str">
        <f>IF('Character sheet'!C19=4,F114,E115)</f>
        <v>Please input a valid number</v>
      </c>
      <c r="F114" s="10" t="s">
        <v>147</v>
      </c>
    </row>
    <row r="115" spans="3:6" ht="12.75">
      <c r="C115">
        <v>5</v>
      </c>
      <c r="E115" s="14" t="str">
        <f>IF('Character sheet'!C19=5,F115,E116)</f>
        <v>Please input a valid number</v>
      </c>
      <c r="F115" s="10" t="s">
        <v>148</v>
      </c>
    </row>
    <row r="116" spans="3:6" ht="12.75">
      <c r="C116">
        <v>6</v>
      </c>
      <c r="E116" s="14" t="str">
        <f>IF('Character sheet'!C19=6,F116,E117)</f>
        <v>Please input a valid number</v>
      </c>
      <c r="F116" s="10" t="s">
        <v>149</v>
      </c>
    </row>
    <row r="117" spans="3:6" ht="12.75">
      <c r="C117">
        <v>7</v>
      </c>
      <c r="E117" s="14" t="str">
        <f>IF('Character sheet'!C19=7,F117,E118)</f>
        <v>Please input a valid number</v>
      </c>
      <c r="F117" s="10" t="s">
        <v>150</v>
      </c>
    </row>
    <row r="118" spans="3:6" ht="12.75">
      <c r="C118">
        <v>8</v>
      </c>
      <c r="E118" s="14" t="str">
        <f>IF('Character sheet'!C19=8,F118,E119)</f>
        <v>Please input a valid number</v>
      </c>
      <c r="F118" s="10" t="s">
        <v>151</v>
      </c>
    </row>
    <row r="119" spans="3:6" ht="12.75">
      <c r="C119">
        <v>9</v>
      </c>
      <c r="E119" s="14" t="str">
        <f>IF('Character sheet'!C19=9,F119,E120)</f>
        <v>Please input a valid number</v>
      </c>
      <c r="F119" s="10" t="s">
        <v>152</v>
      </c>
    </row>
    <row r="120" spans="3:6" ht="12.75">
      <c r="C120">
        <v>10</v>
      </c>
      <c r="E120" s="14" t="str">
        <f>IF('Character sheet'!C19=10,F120,E121)</f>
        <v>Please input a valid number</v>
      </c>
      <c r="F120" s="10" t="s">
        <v>153</v>
      </c>
    </row>
    <row r="121" spans="3:6" ht="12.75">
      <c r="C121">
        <v>11</v>
      </c>
      <c r="E121" s="14" t="str">
        <f>IF('Character sheet'!C19=11,F121,E122)</f>
        <v>Please input a valid number</v>
      </c>
      <c r="F121" s="10" t="s">
        <v>154</v>
      </c>
    </row>
    <row r="122" spans="3:6" ht="12.75">
      <c r="C122">
        <v>12</v>
      </c>
      <c r="E122" s="14" t="str">
        <f>IF('Character sheet'!C19=12,F122,E123)</f>
        <v>Please input a valid number</v>
      </c>
      <c r="F122" s="10" t="s">
        <v>155</v>
      </c>
    </row>
    <row r="123" spans="3:6" ht="12.75">
      <c r="C123">
        <v>13</v>
      </c>
      <c r="E123" s="14" t="str">
        <f>IF('Character sheet'!C19=13,F123,E124)</f>
        <v>Please input a valid number</v>
      </c>
      <c r="F123" s="10" t="s">
        <v>156</v>
      </c>
    </row>
    <row r="124" spans="3:6" ht="12.75">
      <c r="C124">
        <v>14</v>
      </c>
      <c r="E124" s="14" t="str">
        <f>IF('Character sheet'!C19=14,F124,E125)</f>
        <v>Please input a valid number</v>
      </c>
      <c r="F124" s="10" t="s">
        <v>156</v>
      </c>
    </row>
    <row r="125" spans="3:6" ht="12.75">
      <c r="C125">
        <v>15</v>
      </c>
      <c r="E125" s="14" t="str">
        <f>IF('Character sheet'!C19=15,F125,E126)</f>
        <v>Please input a valid number</v>
      </c>
      <c r="F125" s="10" t="s">
        <v>157</v>
      </c>
    </row>
    <row r="126" spans="3:6" ht="12.75">
      <c r="C126">
        <v>16</v>
      </c>
      <c r="E126" s="14" t="str">
        <f>IF('Character sheet'!C19=16,F126,E127)</f>
        <v>Please input a valid number</v>
      </c>
      <c r="F126" s="10" t="s">
        <v>158</v>
      </c>
    </row>
    <row r="127" spans="3:6" ht="12.75">
      <c r="C127">
        <v>17</v>
      </c>
      <c r="E127" s="14" t="str">
        <f>IF('Character sheet'!C19=17,F127,E128)</f>
        <v>Please input a valid number</v>
      </c>
      <c r="F127" s="10" t="s">
        <v>159</v>
      </c>
    </row>
    <row r="128" spans="3:6" ht="12.75">
      <c r="C128">
        <v>18</v>
      </c>
      <c r="E128" s="14" t="str">
        <f>IF('Character sheet'!C19=18,F128,E129)</f>
        <v>Please input a valid number</v>
      </c>
      <c r="F128" s="10" t="s">
        <v>160</v>
      </c>
    </row>
    <row r="129" spans="3:6" ht="12.75">
      <c r="C129">
        <v>19</v>
      </c>
      <c r="E129" s="14" t="str">
        <f>IF('Character sheet'!C19=19,F129,E130)</f>
        <v>Please input a valid number</v>
      </c>
      <c r="F129" s="12" t="s">
        <v>162</v>
      </c>
    </row>
    <row r="130" spans="3:6" ht="12.75">
      <c r="C130">
        <v>20</v>
      </c>
      <c r="E130" s="14" t="str">
        <f>IF('Character sheet'!C19=20,F130,E131)</f>
        <v>Please input a valid number</v>
      </c>
      <c r="F130" s="12" t="s">
        <v>161</v>
      </c>
    </row>
    <row r="131" spans="3:6" ht="12.75">
      <c r="C131">
        <v>21</v>
      </c>
      <c r="E131" s="14" t="str">
        <f>IF('Character sheet'!C19=21,F131,E132)</f>
        <v>Please input a valid number</v>
      </c>
      <c r="F131" s="12" t="s">
        <v>163</v>
      </c>
    </row>
    <row r="132" spans="3:6" ht="12.75">
      <c r="C132">
        <v>22</v>
      </c>
      <c r="E132" s="14" t="str">
        <f>IF('Character sheet'!C19=22,F132,E133)</f>
        <v>Please input a valid number</v>
      </c>
      <c r="F132" s="12" t="s">
        <v>164</v>
      </c>
    </row>
    <row r="133" spans="3:6" ht="12.75">
      <c r="C133">
        <v>23</v>
      </c>
      <c r="E133" s="14" t="str">
        <f>IF('Character sheet'!C19=23,F133,E134)</f>
        <v>Please input a valid number</v>
      </c>
      <c r="F133" s="12" t="s">
        <v>165</v>
      </c>
    </row>
    <row r="134" spans="3:6" ht="12.75">
      <c r="C134">
        <v>24</v>
      </c>
      <c r="E134" s="14" t="str">
        <f>IF('Character sheet'!C19=24,F134,E135)</f>
        <v>Please input a valid number</v>
      </c>
      <c r="F134" s="12" t="s">
        <v>191</v>
      </c>
    </row>
    <row r="135" spans="3:6" ht="12.75">
      <c r="C135">
        <v>25</v>
      </c>
      <c r="E135" s="14" t="str">
        <f>IF('Character sheet'!C19=25,F135,E25)</f>
        <v>Please input a valid number</v>
      </c>
      <c r="F135" s="12" t="s">
        <v>166</v>
      </c>
    </row>
    <row r="138" ht="12.75">
      <c r="A138" t="s">
        <v>122</v>
      </c>
    </row>
    <row r="140" spans="3:6" ht="12.75">
      <c r="C140">
        <v>1</v>
      </c>
      <c r="F140" s="10" t="s">
        <v>102</v>
      </c>
    </row>
    <row r="141" spans="3:6" ht="12.75">
      <c r="C141">
        <v>2</v>
      </c>
      <c r="E141" s="14" t="str">
        <f>IF('Character sheet'!C21=2,F141,E142)</f>
        <v>Please input a valid number</v>
      </c>
      <c r="F141" t="s">
        <v>123</v>
      </c>
    </row>
    <row r="142" spans="3:6" ht="12.75">
      <c r="C142">
        <v>3</v>
      </c>
      <c r="E142" s="14" t="str">
        <f>IF('Character sheet'!C21=3,F142,E143)</f>
        <v>Please input a valid number</v>
      </c>
      <c r="F142" t="s">
        <v>124</v>
      </c>
    </row>
    <row r="143" spans="3:6" ht="12.75">
      <c r="C143">
        <v>4</v>
      </c>
      <c r="E143" s="14" t="str">
        <f>IF('Character sheet'!C21=4,F143,E144)</f>
        <v>Please input a valid number</v>
      </c>
      <c r="F143" t="s">
        <v>125</v>
      </c>
    </row>
    <row r="144" spans="3:6" ht="12.75">
      <c r="C144">
        <v>5</v>
      </c>
      <c r="E144" s="14" t="str">
        <f>IF('Character sheet'!C21=5,F144,E145)</f>
        <v>Please input a valid number</v>
      </c>
      <c r="F144" t="s">
        <v>126</v>
      </c>
    </row>
    <row r="145" spans="3:6" ht="12.75">
      <c r="C145">
        <v>6</v>
      </c>
      <c r="E145" s="14" t="str">
        <f>IF('Character sheet'!C21=6,F145,E146)</f>
        <v>Please input a valid number</v>
      </c>
      <c r="F145" t="s">
        <v>127</v>
      </c>
    </row>
    <row r="146" spans="3:6" ht="12.75">
      <c r="C146">
        <v>7</v>
      </c>
      <c r="E146" s="14" t="str">
        <f>IF('Character sheet'!C21=7,F146,E147)</f>
        <v>Please input a valid number</v>
      </c>
      <c r="F146" t="s">
        <v>128</v>
      </c>
    </row>
    <row r="147" spans="3:6" ht="12.75">
      <c r="C147">
        <v>8</v>
      </c>
      <c r="E147" s="14" t="str">
        <f>IF('Character sheet'!C21=8,F147,E148)</f>
        <v>Please input a valid number</v>
      </c>
      <c r="F147" t="s">
        <v>129</v>
      </c>
    </row>
    <row r="148" spans="3:6" ht="12.75">
      <c r="C148">
        <v>9</v>
      </c>
      <c r="E148" s="14" t="str">
        <f>IF('Character sheet'!C21=9,F148,E149)</f>
        <v>Please input a valid number</v>
      </c>
      <c r="F148" t="s">
        <v>130</v>
      </c>
    </row>
    <row r="149" spans="3:6" ht="12.75">
      <c r="C149">
        <v>10</v>
      </c>
      <c r="E149" s="14" t="str">
        <f>IF('Character sheet'!C21=10,F149,E150)</f>
        <v>Please input a valid number</v>
      </c>
      <c r="F149" t="s">
        <v>130</v>
      </c>
    </row>
    <row r="150" spans="3:6" ht="12.75">
      <c r="C150">
        <v>11</v>
      </c>
      <c r="E150" s="14" t="str">
        <f>IF('Character sheet'!C21=11,F150,E151)</f>
        <v>Please input a valid number</v>
      </c>
      <c r="F150" t="s">
        <v>130</v>
      </c>
    </row>
    <row r="151" spans="3:6" ht="12.75">
      <c r="C151">
        <v>12</v>
      </c>
      <c r="E151" s="14" t="str">
        <f>IF('Character sheet'!C21=12,F151,E152)</f>
        <v>Please input a valid number</v>
      </c>
      <c r="F151" t="s">
        <v>131</v>
      </c>
    </row>
    <row r="152" spans="3:6" ht="12.75">
      <c r="C152">
        <v>13</v>
      </c>
      <c r="E152" s="14" t="str">
        <f>IF('Character sheet'!C21=13,F152,E153)</f>
        <v>Please input a valid number</v>
      </c>
      <c r="F152" t="s">
        <v>132</v>
      </c>
    </row>
    <row r="153" spans="3:6" ht="12.75">
      <c r="C153">
        <v>14</v>
      </c>
      <c r="E153" s="14" t="str">
        <f>IF('Character sheet'!C21=14,F153,E154)</f>
        <v>Please input a valid number</v>
      </c>
      <c r="F153" t="s">
        <v>133</v>
      </c>
    </row>
    <row r="154" spans="3:6" ht="12.75">
      <c r="C154">
        <v>15</v>
      </c>
      <c r="E154" s="14" t="str">
        <f>IF('Character sheet'!C21=15,F154,E155)</f>
        <v>Please input a valid number</v>
      </c>
      <c r="F154" t="s">
        <v>134</v>
      </c>
    </row>
    <row r="155" spans="3:6" ht="12.75">
      <c r="C155">
        <v>16</v>
      </c>
      <c r="E155" s="14" t="str">
        <f>IF('Character sheet'!C21=16,F155,E156)</f>
        <v>Please input a valid number</v>
      </c>
      <c r="F155" t="s">
        <v>135</v>
      </c>
    </row>
    <row r="156" spans="3:6" ht="12.75">
      <c r="C156">
        <v>17</v>
      </c>
      <c r="E156" s="14" t="str">
        <f>IF('Character sheet'!C21=17,F156,E157)</f>
        <v>Please input a valid number</v>
      </c>
      <c r="F156" t="s">
        <v>136</v>
      </c>
    </row>
    <row r="157" spans="3:6" ht="12.75">
      <c r="C157">
        <v>18</v>
      </c>
      <c r="E157" s="14" t="str">
        <f>IF('Character sheet'!C21=18,F157,E158)</f>
        <v>Please input a valid number</v>
      </c>
      <c r="F157" t="s">
        <v>137</v>
      </c>
    </row>
    <row r="158" spans="3:6" ht="12.75">
      <c r="C158">
        <v>19</v>
      </c>
      <c r="E158" s="14" t="str">
        <f>IF('Character sheet'!C21=19,F158,E159)</f>
        <v>Please input a valid number</v>
      </c>
      <c r="F158" s="16" t="s">
        <v>138</v>
      </c>
    </row>
    <row r="159" spans="3:6" ht="12.75">
      <c r="C159">
        <v>20</v>
      </c>
      <c r="E159" s="14" t="str">
        <f>IF('Character sheet'!C21=20,F159,E160)</f>
        <v>Please input a valid number</v>
      </c>
      <c r="F159" s="16" t="s">
        <v>139</v>
      </c>
    </row>
    <row r="160" spans="3:6" ht="12.75">
      <c r="C160">
        <v>21</v>
      </c>
      <c r="E160" s="14" t="str">
        <f>IF('Character sheet'!C21=21,F160,E161)</f>
        <v>Please input a valid number</v>
      </c>
      <c r="F160" s="16" t="s">
        <v>140</v>
      </c>
    </row>
    <row r="161" spans="3:6" ht="12.75">
      <c r="C161">
        <v>22</v>
      </c>
      <c r="E161" s="14" t="str">
        <f>IF('Character sheet'!C21=22,F161,E162)</f>
        <v>Please input a valid number</v>
      </c>
      <c r="F161" s="16" t="s">
        <v>141</v>
      </c>
    </row>
    <row r="162" spans="3:6" ht="12.75">
      <c r="C162">
        <v>23</v>
      </c>
      <c r="E162" s="14" t="str">
        <f>IF('Character sheet'!C21=23,F162,E163)</f>
        <v>Please input a valid number</v>
      </c>
      <c r="F162" s="16" t="s">
        <v>142</v>
      </c>
    </row>
    <row r="163" spans="3:6" ht="12.75">
      <c r="C163">
        <v>24</v>
      </c>
      <c r="E163" s="14" t="str">
        <f>IF('Character sheet'!C21=24,F163,E164)</f>
        <v>Please input a valid number</v>
      </c>
      <c r="F163" s="16" t="s">
        <v>143</v>
      </c>
    </row>
    <row r="164" spans="3:6" ht="12.75">
      <c r="C164">
        <v>25</v>
      </c>
      <c r="E164" s="14" t="str">
        <f>IF('Character sheet'!C21=25,F164,E25)</f>
        <v>Please input a valid number</v>
      </c>
      <c r="F164" s="16" t="s">
        <v>144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R42"/>
  <sheetViews>
    <sheetView workbookViewId="0" topLeftCell="A1">
      <selection activeCell="C8" sqref="C8:D8"/>
    </sheetView>
  </sheetViews>
  <sheetFormatPr defaultColWidth="9.140625" defaultRowHeight="12.75"/>
  <cols>
    <col min="1" max="7" width="3.421875" style="23" customWidth="1"/>
    <col min="8" max="8" width="3.28125" style="23" customWidth="1"/>
    <col min="9" max="10" width="3.421875" style="23" customWidth="1"/>
    <col min="11" max="11" width="3.140625" style="23" customWidth="1"/>
    <col min="12" max="12" width="3.421875" style="23" customWidth="1"/>
    <col min="13" max="13" width="3.57421875" style="23" customWidth="1"/>
    <col min="14" max="21" width="3.421875" style="23" customWidth="1"/>
    <col min="22" max="22" width="6.421875" style="23" customWidth="1"/>
    <col min="23" max="23" width="3.140625" style="23" customWidth="1"/>
    <col min="24" max="25" width="2.8515625" style="23" customWidth="1"/>
    <col min="26" max="26" width="3.421875" style="23" customWidth="1"/>
    <col min="27" max="27" width="2.7109375" style="23" customWidth="1"/>
    <col min="28" max="28" width="3.00390625" style="23" customWidth="1"/>
    <col min="29" max="29" width="3.421875" style="23" customWidth="1"/>
    <col min="30" max="30" width="3.140625" style="23" customWidth="1"/>
    <col min="31" max="33" width="2.7109375" style="23" customWidth="1"/>
    <col min="34" max="34" width="2.8515625" style="23" customWidth="1"/>
    <col min="35" max="35" width="3.57421875" style="23" customWidth="1"/>
    <col min="36" max="36" width="2.8515625" style="23" customWidth="1"/>
    <col min="37" max="38" width="3.140625" style="23" customWidth="1"/>
    <col min="39" max="39" width="2.8515625" style="23" customWidth="1"/>
    <col min="40" max="40" width="3.57421875" style="23" customWidth="1"/>
    <col min="41" max="41" width="3.421875" style="23" customWidth="1"/>
    <col min="42" max="42" width="4.140625" style="23" customWidth="1"/>
    <col min="43" max="16384" width="9.140625" style="23" customWidth="1"/>
  </cols>
  <sheetData>
    <row r="1" spans="1:44" ht="12.75">
      <c r="A1" s="23">
        <v>10</v>
      </c>
      <c r="B1" s="23">
        <v>9</v>
      </c>
      <c r="C1" s="23">
        <v>8</v>
      </c>
      <c r="D1" s="23">
        <v>7</v>
      </c>
      <c r="E1" s="23">
        <v>6</v>
      </c>
      <c r="F1" s="23">
        <v>5</v>
      </c>
      <c r="G1" s="23">
        <v>4</v>
      </c>
      <c r="H1" s="23">
        <v>3</v>
      </c>
      <c r="I1" s="23">
        <v>2</v>
      </c>
      <c r="J1" s="23">
        <v>1</v>
      </c>
      <c r="K1" s="23">
        <v>0</v>
      </c>
      <c r="L1" s="23">
        <v>-1</v>
      </c>
      <c r="M1" s="23">
        <v>-2</v>
      </c>
      <c r="N1" s="23">
        <v>-3</v>
      </c>
      <c r="O1" s="23">
        <v>-4</v>
      </c>
      <c r="P1" s="23">
        <v>-5</v>
      </c>
      <c r="Q1" s="23">
        <v>-6</v>
      </c>
      <c r="R1" s="23">
        <v>-7</v>
      </c>
      <c r="S1" s="23">
        <v>-8</v>
      </c>
      <c r="T1" s="23">
        <v>-9</v>
      </c>
      <c r="U1" s="23">
        <v>-10</v>
      </c>
      <c r="AR1" s="23">
        <v>1</v>
      </c>
    </row>
    <row r="2" spans="1:44" ht="12.75">
      <c r="A2" s="23">
        <f aca="true" t="shared" si="0" ref="A2:H2">IF(B2&lt;=1,1,B2-1)</f>
        <v>8</v>
      </c>
      <c r="B2" s="23">
        <f t="shared" si="0"/>
        <v>9</v>
      </c>
      <c r="C2" s="23">
        <f t="shared" si="0"/>
        <v>10</v>
      </c>
      <c r="D2" s="23">
        <f t="shared" si="0"/>
        <v>11</v>
      </c>
      <c r="E2" s="23">
        <f t="shared" si="0"/>
        <v>12</v>
      </c>
      <c r="F2" s="23">
        <f t="shared" si="0"/>
        <v>13</v>
      </c>
      <c r="G2" s="23">
        <f t="shared" si="0"/>
        <v>14</v>
      </c>
      <c r="H2" s="23">
        <f t="shared" si="0"/>
        <v>15</v>
      </c>
      <c r="I2" s="23">
        <f>IF(J2&lt;=1,1,J2-1)</f>
        <v>16</v>
      </c>
      <c r="J2" s="23">
        <f>IF(K2&lt;=1,1,K2-1)</f>
        <v>17</v>
      </c>
      <c r="K2" s="23">
        <v>18</v>
      </c>
      <c r="L2" s="23">
        <f>IF(K2&gt;=20,20,K2+1)</f>
        <v>19</v>
      </c>
      <c r="M2" s="23">
        <f aca="true" t="shared" si="1" ref="M2:U2">IF(L2&gt;=20,20,L2+1)</f>
        <v>20</v>
      </c>
      <c r="N2" s="23">
        <f t="shared" si="1"/>
        <v>20</v>
      </c>
      <c r="O2" s="23">
        <f t="shared" si="1"/>
        <v>20</v>
      </c>
      <c r="P2" s="23">
        <f t="shared" si="1"/>
        <v>20</v>
      </c>
      <c r="Q2" s="23">
        <f t="shared" si="1"/>
        <v>20</v>
      </c>
      <c r="R2" s="23">
        <f t="shared" si="1"/>
        <v>20</v>
      </c>
      <c r="S2" s="23">
        <f t="shared" si="1"/>
        <v>20</v>
      </c>
      <c r="T2" s="23">
        <f t="shared" si="1"/>
        <v>20</v>
      </c>
      <c r="U2" s="23">
        <f t="shared" si="1"/>
        <v>20</v>
      </c>
      <c r="AR2" s="23">
        <v>2</v>
      </c>
    </row>
    <row r="3" ht="12.75">
      <c r="AR3" s="23">
        <v>3</v>
      </c>
    </row>
    <row r="4" spans="1:44" ht="12.75">
      <c r="A4" s="23" t="s">
        <v>173</v>
      </c>
      <c r="C4" s="253">
        <f>I18</f>
        <v>20</v>
      </c>
      <c r="D4" s="253"/>
      <c r="F4" s="23">
        <f>C4</f>
        <v>20</v>
      </c>
      <c r="G4" s="23">
        <f>F4</f>
        <v>20</v>
      </c>
      <c r="AR4" s="23">
        <v>4</v>
      </c>
    </row>
    <row r="5" ht="12.75">
      <c r="AR5" s="23">
        <v>5</v>
      </c>
    </row>
    <row r="6" spans="1:44" ht="12.75">
      <c r="A6" s="23" t="s">
        <v>174</v>
      </c>
      <c r="C6" s="23">
        <f>'Character sheet'!C7</f>
        <v>1</v>
      </c>
      <c r="G6" s="23" t="str">
        <f>IF(C7="fighter",H14,G7)</f>
        <v>not a vaild class</v>
      </c>
      <c r="I6" s="23" t="str">
        <f>IF(C8="fighter","fighter",I7)</f>
        <v>please use standard classes</v>
      </c>
      <c r="K6" s="23" t="str">
        <f>IF(C8="Wizard","mage",K7)</f>
        <v>please use standard classes</v>
      </c>
      <c r="L6" s="23" t="str">
        <f>IF(C8="cleric","cleric",L7)</f>
        <v>please use standard classes</v>
      </c>
      <c r="M6" s="23" t="str">
        <f>IF(C8="Rogue","thief",M7)</f>
        <v>please use standard classes</v>
      </c>
      <c r="AR6" s="23">
        <v>6</v>
      </c>
    </row>
    <row r="7" spans="1:44" ht="12.75">
      <c r="A7" s="23" t="s">
        <v>175</v>
      </c>
      <c r="C7" s="253" t="str">
        <f>IF(C8="ranger","fighter",I6)</f>
        <v>please use standard classes</v>
      </c>
      <c r="D7" s="253"/>
      <c r="G7" s="23" t="str">
        <f>IF(C7="cleric",I14,G8)</f>
        <v>not a vaild class</v>
      </c>
      <c r="I7" s="23" t="str">
        <f>IF(C8="Paladin","fighter",I8)</f>
        <v>please use standard classes</v>
      </c>
      <c r="K7" s="23" t="str">
        <f>IF(C8="mage","mage",K8)</f>
        <v>please use standard classes</v>
      </c>
      <c r="L7" s="23" t="str">
        <f>IF(C8="Priest","cleric",L8)</f>
        <v>please use standard classes</v>
      </c>
      <c r="M7" s="23" t="str">
        <f>IF(C8="thief","thief",M8)</f>
        <v>please use standard classes</v>
      </c>
      <c r="AR7" s="23">
        <v>7</v>
      </c>
    </row>
    <row r="8" spans="1:44" ht="12.75">
      <c r="A8" s="23" t="s">
        <v>176</v>
      </c>
      <c r="C8" s="253">
        <f>Sheet7!A3</f>
        <v>0</v>
      </c>
      <c r="D8" s="253"/>
      <c r="G8" s="23" t="str">
        <f>IF(C7="mage",J14,G9)</f>
        <v>not a vaild class</v>
      </c>
      <c r="I8" s="23" t="str">
        <f>IF(C8="Warrior","fighter",I9)</f>
        <v>please use standard classes</v>
      </c>
      <c r="K8" s="23" t="str">
        <f>IF(C8="Illusionist","mage",K9)</f>
        <v>please use standard classes</v>
      </c>
      <c r="L8" s="23" t="str">
        <f>IF(C8="Druid","cleric",L9)</f>
        <v>please use standard classes</v>
      </c>
      <c r="M8" s="23" t="str">
        <f>IF(C8="bard","thief",M9)</f>
        <v>please use standard classes</v>
      </c>
      <c r="AR8" s="23">
        <v>8</v>
      </c>
    </row>
    <row r="9" spans="3:44" ht="12.75">
      <c r="C9" s="253"/>
      <c r="D9" s="253"/>
      <c r="G9" s="23" t="str">
        <f>IF(C7="thief",K14,"not a vaild class")</f>
        <v>not a vaild class</v>
      </c>
      <c r="I9" s="23" t="str">
        <f>IF(C8="barbarian","fighter",K6)</f>
        <v>please use standard classes</v>
      </c>
      <c r="K9" s="23" t="str">
        <f>IF(C8="specialist","mage",L6)</f>
        <v>please use standard classes</v>
      </c>
      <c r="L9" s="23" t="str">
        <f>IF(C8="shaman","cleric",M6)</f>
        <v>please use standard classes</v>
      </c>
      <c r="M9" s="23" t="str">
        <f>IF(C8="ninja","thief","please use standard classes")</f>
        <v>please use standard classes</v>
      </c>
      <c r="AR9" s="23">
        <v>9</v>
      </c>
    </row>
    <row r="10" spans="3:44" ht="12.75">
      <c r="C10" s="253"/>
      <c r="D10" s="253"/>
      <c r="AR10" s="23">
        <v>10</v>
      </c>
    </row>
    <row r="11" spans="3:44" ht="12.75">
      <c r="C11" s="253"/>
      <c r="D11" s="253"/>
      <c r="AR11" s="23">
        <v>11</v>
      </c>
    </row>
    <row r="12" spans="1:44" ht="12.75">
      <c r="A12" s="23" t="s">
        <v>177</v>
      </c>
      <c r="B12" s="253">
        <f>'Character sheet'!C11</f>
        <v>1</v>
      </c>
      <c r="C12" s="253"/>
      <c r="AR12" s="23">
        <v>12</v>
      </c>
    </row>
    <row r="13" spans="2:44" ht="12.75">
      <c r="B13" s="23">
        <v>1</v>
      </c>
      <c r="D13" s="23">
        <f>IF(B12=B13,E13,D14)</f>
        <v>5</v>
      </c>
      <c r="E13" s="23">
        <v>5</v>
      </c>
      <c r="AR13" s="23">
        <v>13</v>
      </c>
    </row>
    <row r="14" spans="2:44" ht="12.75">
      <c r="B14" s="23">
        <v>2</v>
      </c>
      <c r="D14" s="23">
        <f>IF(B12=B14,E14,D15)</f>
        <v>0</v>
      </c>
      <c r="E14" s="23">
        <v>3</v>
      </c>
      <c r="H14" s="23">
        <v>1</v>
      </c>
      <c r="I14" s="23">
        <v>2</v>
      </c>
      <c r="J14" s="23">
        <v>3</v>
      </c>
      <c r="K14" s="23">
        <v>4</v>
      </c>
      <c r="AR14" s="23">
        <v>14</v>
      </c>
    </row>
    <row r="15" spans="2:44" ht="12.75">
      <c r="B15" s="23">
        <v>3</v>
      </c>
      <c r="D15" s="23">
        <f>IF(B12=B15,E15,D16)</f>
        <v>0</v>
      </c>
      <c r="E15" s="23">
        <v>3</v>
      </c>
      <c r="AR15" s="23">
        <v>15</v>
      </c>
    </row>
    <row r="16" spans="2:44" ht="12.75">
      <c r="B16" s="23">
        <v>4</v>
      </c>
      <c r="D16" s="23">
        <f>IF(B12=B16,E16,D17)</f>
        <v>0</v>
      </c>
      <c r="E16" s="23">
        <v>2</v>
      </c>
      <c r="AR16" s="23">
        <v>16</v>
      </c>
    </row>
    <row r="17" spans="2:44" ht="12.75">
      <c r="B17" s="23">
        <v>5</v>
      </c>
      <c r="D17" s="23">
        <f>IF(B12=B17,E17,D18)</f>
        <v>0</v>
      </c>
      <c r="E17" s="23">
        <v>2</v>
      </c>
      <c r="AR17" s="23">
        <v>17</v>
      </c>
    </row>
    <row r="18" spans="2:44" ht="12.75">
      <c r="B18" s="23">
        <v>6</v>
      </c>
      <c r="D18" s="23">
        <f>IF(B12=B18,E18,D19)</f>
        <v>0</v>
      </c>
      <c r="E18" s="23">
        <v>1</v>
      </c>
      <c r="H18" s="23" t="s">
        <v>178</v>
      </c>
      <c r="I18" s="23">
        <f>IF(Sheet6!O4=1,H19,L18)</f>
        <v>20</v>
      </c>
      <c r="K18" s="23" t="s">
        <v>179</v>
      </c>
      <c r="L18" s="23">
        <f>IF(Sheet6!O4=4,K19,N18)</f>
        <v>20</v>
      </c>
      <c r="M18" s="23" t="s">
        <v>180</v>
      </c>
      <c r="N18" s="23">
        <f>IF(Sheet6!O4=3,M19,P18)</f>
        <v>20</v>
      </c>
      <c r="O18" s="23" t="s">
        <v>181</v>
      </c>
      <c r="P18" s="23">
        <f>IF(Sheet6!O4=2,O19,20)</f>
        <v>20</v>
      </c>
      <c r="AR18" s="23">
        <v>18</v>
      </c>
    </row>
    <row r="19" spans="2:44" ht="12.75">
      <c r="B19" s="23">
        <v>7</v>
      </c>
      <c r="D19" s="23">
        <f>IF(B12=B19,E19,D20)</f>
        <v>0</v>
      </c>
      <c r="E19" s="23">
        <v>1</v>
      </c>
      <c r="H19" s="23">
        <f>IF(C6=1,W22,H20)</f>
        <v>20</v>
      </c>
      <c r="K19" s="23">
        <f>IF(C6=1,W23,K20)</f>
        <v>20</v>
      </c>
      <c r="M19" s="23">
        <f>IF(C6=1,W21,M20)</f>
        <v>20</v>
      </c>
      <c r="O19" s="23">
        <f>IF(C6=1,W20,O20)</f>
        <v>20</v>
      </c>
      <c r="V19" s="23" t="s">
        <v>182</v>
      </c>
      <c r="W19" s="23">
        <v>1</v>
      </c>
      <c r="X19" s="23">
        <v>2</v>
      </c>
      <c r="Y19" s="23">
        <v>3</v>
      </c>
      <c r="Z19" s="23">
        <v>4</v>
      </c>
      <c r="AA19" s="23">
        <v>5</v>
      </c>
      <c r="AB19" s="23">
        <v>6</v>
      </c>
      <c r="AC19" s="23">
        <v>7</v>
      </c>
      <c r="AD19" s="23">
        <v>8</v>
      </c>
      <c r="AE19" s="23">
        <v>9</v>
      </c>
      <c r="AF19" s="23">
        <v>10</v>
      </c>
      <c r="AG19" s="23">
        <v>11</v>
      </c>
      <c r="AH19" s="23">
        <v>12</v>
      </c>
      <c r="AI19" s="23">
        <v>13</v>
      </c>
      <c r="AJ19" s="23">
        <v>14</v>
      </c>
      <c r="AK19" s="23">
        <v>15</v>
      </c>
      <c r="AL19" s="23">
        <v>16</v>
      </c>
      <c r="AM19" s="23">
        <v>17</v>
      </c>
      <c r="AN19" s="23">
        <v>18</v>
      </c>
      <c r="AO19" s="23">
        <v>19</v>
      </c>
      <c r="AP19" s="23">
        <v>20</v>
      </c>
      <c r="AR19" s="23">
        <v>19</v>
      </c>
    </row>
    <row r="20" spans="2:44" ht="12.75">
      <c r="B20" s="23">
        <v>8</v>
      </c>
      <c r="D20" s="23">
        <f>IF(B12=B20,E20,D21)</f>
        <v>0</v>
      </c>
      <c r="E20" s="23">
        <v>0</v>
      </c>
      <c r="H20" s="23">
        <f>IF(C6=2,X22,H21)</f>
        <v>20</v>
      </c>
      <c r="K20" s="23">
        <f>IF(C6=2,X23,K21)</f>
        <v>20</v>
      </c>
      <c r="M20" s="23">
        <f>IF(C6=2,X21,M21)</f>
        <v>20</v>
      </c>
      <c r="O20" s="23">
        <f>IF(C6=2,X20,O21)</f>
        <v>20</v>
      </c>
      <c r="V20" s="23" t="s">
        <v>183</v>
      </c>
      <c r="W20" s="23">
        <v>20</v>
      </c>
      <c r="X20" s="23">
        <v>20</v>
      </c>
      <c r="Y20" s="23">
        <v>20</v>
      </c>
      <c r="Z20" s="23">
        <v>18</v>
      </c>
      <c r="AA20" s="23">
        <v>18</v>
      </c>
      <c r="AB20" s="23">
        <v>18</v>
      </c>
      <c r="AC20" s="23">
        <v>16</v>
      </c>
      <c r="AD20" s="23">
        <v>16</v>
      </c>
      <c r="AE20" s="23">
        <v>16</v>
      </c>
      <c r="AF20" s="23">
        <v>14</v>
      </c>
      <c r="AG20" s="23">
        <v>14</v>
      </c>
      <c r="AH20" s="23">
        <v>14</v>
      </c>
      <c r="AI20" s="23">
        <v>12</v>
      </c>
      <c r="AJ20" s="23">
        <v>12</v>
      </c>
      <c r="AK20" s="23">
        <v>12</v>
      </c>
      <c r="AL20" s="23">
        <v>10</v>
      </c>
      <c r="AM20" s="23">
        <v>10</v>
      </c>
      <c r="AN20" s="23">
        <v>10</v>
      </c>
      <c r="AO20" s="23">
        <v>8</v>
      </c>
      <c r="AP20" s="23">
        <v>8</v>
      </c>
      <c r="AR20" s="23">
        <v>20</v>
      </c>
    </row>
    <row r="21" spans="2:44" ht="12.75">
      <c r="B21" s="23">
        <v>9</v>
      </c>
      <c r="D21" s="23">
        <f>IF(B12=B21,E21,D22)</f>
        <v>0</v>
      </c>
      <c r="E21" s="23">
        <v>0</v>
      </c>
      <c r="H21" s="23">
        <f>IF(C6=3,Y22,H22)</f>
        <v>20</v>
      </c>
      <c r="K21" s="23">
        <f>IF(C6=3,Y23,K22)</f>
        <v>20</v>
      </c>
      <c r="M21" s="23">
        <f>IF(C6=3,Y21,M22)</f>
        <v>20</v>
      </c>
      <c r="O21" s="23">
        <f>IF(C6=3,Y20,O22)</f>
        <v>20</v>
      </c>
      <c r="V21" s="23" t="s">
        <v>184</v>
      </c>
      <c r="W21" s="23">
        <v>20</v>
      </c>
      <c r="X21" s="23">
        <v>20</v>
      </c>
      <c r="Y21" s="23">
        <v>19</v>
      </c>
      <c r="Z21" s="23">
        <v>19</v>
      </c>
      <c r="AA21" s="23">
        <v>18</v>
      </c>
      <c r="AB21" s="23">
        <v>18</v>
      </c>
      <c r="AC21" s="23">
        <v>17</v>
      </c>
      <c r="AD21" s="23">
        <v>17</v>
      </c>
      <c r="AE21" s="23">
        <v>16</v>
      </c>
      <c r="AF21" s="23">
        <v>16</v>
      </c>
      <c r="AG21" s="23">
        <v>15</v>
      </c>
      <c r="AH21" s="23">
        <v>15</v>
      </c>
      <c r="AI21" s="23">
        <v>14</v>
      </c>
      <c r="AJ21" s="23">
        <v>14</v>
      </c>
      <c r="AK21" s="23">
        <v>13</v>
      </c>
      <c r="AL21" s="23">
        <v>13</v>
      </c>
      <c r="AM21" s="23">
        <v>12</v>
      </c>
      <c r="AN21" s="23">
        <v>12</v>
      </c>
      <c r="AO21" s="23">
        <v>11</v>
      </c>
      <c r="AP21" s="23">
        <v>11</v>
      </c>
      <c r="AR21" s="23">
        <v>21</v>
      </c>
    </row>
    <row r="22" spans="2:44" ht="12.75">
      <c r="B22" s="23">
        <v>10</v>
      </c>
      <c r="D22" s="23">
        <f>IF(B12=B22,E22,D23)</f>
        <v>0</v>
      </c>
      <c r="E22" s="23">
        <v>0</v>
      </c>
      <c r="H22" s="23">
        <f>IF(C6=4,Z22,H23)</f>
        <v>20</v>
      </c>
      <c r="K22" s="23">
        <f>IF(C6=4,Z23,K23)</f>
        <v>20</v>
      </c>
      <c r="M22" s="23">
        <f>IF(C6=4,Z21,M23)</f>
        <v>20</v>
      </c>
      <c r="O22" s="23">
        <f>IF(C6=4,Z20,O23)</f>
        <v>20</v>
      </c>
      <c r="V22" s="23" t="s">
        <v>185</v>
      </c>
      <c r="W22" s="23">
        <v>20</v>
      </c>
      <c r="X22" s="23">
        <v>19</v>
      </c>
      <c r="Y22" s="23">
        <v>18</v>
      </c>
      <c r="Z22" s="23">
        <v>17</v>
      </c>
      <c r="AA22" s="23">
        <v>16</v>
      </c>
      <c r="AB22" s="23">
        <v>15</v>
      </c>
      <c r="AC22" s="23">
        <v>14</v>
      </c>
      <c r="AD22" s="23">
        <v>13</v>
      </c>
      <c r="AE22" s="23">
        <v>12</v>
      </c>
      <c r="AF22" s="23">
        <v>11</v>
      </c>
      <c r="AG22" s="23">
        <v>10</v>
      </c>
      <c r="AH22" s="23">
        <v>9</v>
      </c>
      <c r="AI22" s="23">
        <v>8</v>
      </c>
      <c r="AJ22" s="23">
        <v>7</v>
      </c>
      <c r="AK22" s="23">
        <v>6</v>
      </c>
      <c r="AL22" s="23">
        <v>5</v>
      </c>
      <c r="AM22" s="23">
        <v>4</v>
      </c>
      <c r="AN22" s="23">
        <v>3</v>
      </c>
      <c r="AO22" s="23">
        <v>2</v>
      </c>
      <c r="AP22" s="23">
        <v>1</v>
      </c>
      <c r="AR22" s="23">
        <v>22</v>
      </c>
    </row>
    <row r="23" spans="2:44" ht="12.75">
      <c r="B23" s="23">
        <v>11</v>
      </c>
      <c r="D23" s="23">
        <f>IF(B12=B23,E23,D24)</f>
        <v>0</v>
      </c>
      <c r="E23" s="23">
        <v>0</v>
      </c>
      <c r="H23" s="23">
        <f>IF(C6=5,AA22,H24)</f>
        <v>20</v>
      </c>
      <c r="K23" s="23">
        <f>IF(C6=5,AA23,K24)</f>
        <v>20</v>
      </c>
      <c r="M23" s="23">
        <f>IF(C6=5,AA21,M24)</f>
        <v>20</v>
      </c>
      <c r="O23" s="23">
        <f>IF(C6=5,AA20,O24)</f>
        <v>20</v>
      </c>
      <c r="V23" s="23" t="s">
        <v>186</v>
      </c>
      <c r="W23" s="23">
        <v>20</v>
      </c>
      <c r="X23" s="23">
        <v>20</v>
      </c>
      <c r="Y23" s="23">
        <v>20</v>
      </c>
      <c r="Z23" s="23">
        <v>19</v>
      </c>
      <c r="AA23" s="23">
        <v>19</v>
      </c>
      <c r="AB23" s="23">
        <v>19</v>
      </c>
      <c r="AC23" s="23">
        <v>18</v>
      </c>
      <c r="AD23" s="23">
        <v>18</v>
      </c>
      <c r="AE23" s="23">
        <v>18</v>
      </c>
      <c r="AF23" s="23">
        <v>17</v>
      </c>
      <c r="AG23" s="23">
        <v>17</v>
      </c>
      <c r="AH23" s="23">
        <v>17</v>
      </c>
      <c r="AI23" s="23">
        <v>16</v>
      </c>
      <c r="AJ23" s="23">
        <v>16</v>
      </c>
      <c r="AK23" s="23">
        <v>16</v>
      </c>
      <c r="AL23" s="23">
        <v>15</v>
      </c>
      <c r="AM23" s="23">
        <v>15</v>
      </c>
      <c r="AN23" s="23">
        <v>15</v>
      </c>
      <c r="AO23" s="23">
        <v>14</v>
      </c>
      <c r="AP23" s="23">
        <v>14</v>
      </c>
      <c r="AR23" s="23">
        <v>23</v>
      </c>
    </row>
    <row r="24" spans="2:44" ht="12.75">
      <c r="B24" s="23">
        <v>12</v>
      </c>
      <c r="D24" s="23">
        <f>IF(B12=B24,E24,D25)</f>
        <v>0</v>
      </c>
      <c r="E24" s="23">
        <v>0</v>
      </c>
      <c r="H24" s="23">
        <f>IF(C6=6,AB22,H25)</f>
        <v>20</v>
      </c>
      <c r="K24" s="23">
        <f>IF(C6=6,AB23,K25)</f>
        <v>20</v>
      </c>
      <c r="M24" s="23">
        <f>IF(C6=6,AB21,M25)</f>
        <v>20</v>
      </c>
      <c r="O24" s="23">
        <f>IF(C6=6,AB20,O25)</f>
        <v>20</v>
      </c>
      <c r="AR24" s="23">
        <v>24</v>
      </c>
    </row>
    <row r="25" spans="2:44" ht="12.75">
      <c r="B25" s="23">
        <v>13</v>
      </c>
      <c r="D25" s="23">
        <f>IF(B12=B25,E25,D26)</f>
        <v>0</v>
      </c>
      <c r="E25" s="23">
        <v>0</v>
      </c>
      <c r="H25" s="23">
        <f>IF(C6=7,AC22,H26)</f>
        <v>20</v>
      </c>
      <c r="K25" s="23">
        <f>IF(C6=7,AC23,K26)</f>
        <v>20</v>
      </c>
      <c r="M25" s="23">
        <f>IF(C6=7,AC21,M26)</f>
        <v>20</v>
      </c>
      <c r="O25" s="23">
        <f>IF(C6=7,AC20,O26)</f>
        <v>20</v>
      </c>
      <c r="AR25" s="23">
        <v>25</v>
      </c>
    </row>
    <row r="26" spans="2:15" ht="12.75">
      <c r="B26" s="23">
        <v>14</v>
      </c>
      <c r="D26" s="23">
        <f>IF(B12=B26,E26,D27)</f>
        <v>0</v>
      </c>
      <c r="E26" s="23">
        <v>0</v>
      </c>
      <c r="H26" s="23">
        <f>IF(C6=8,AD22,H27)</f>
        <v>20</v>
      </c>
      <c r="K26" s="23">
        <f>IF(C6=8,AD23,K27)</f>
        <v>20</v>
      </c>
      <c r="M26" s="23">
        <f>IF(C6=8,AD21,M27)</f>
        <v>20</v>
      </c>
      <c r="O26" s="23">
        <f>IF(C6=8,AD20,O27)</f>
        <v>20</v>
      </c>
    </row>
    <row r="27" spans="2:15" ht="12.75">
      <c r="B27" s="23">
        <v>15</v>
      </c>
      <c r="D27" s="23">
        <f>IF(B12=B27,E27,D28)</f>
        <v>0</v>
      </c>
      <c r="E27" s="23">
        <v>0</v>
      </c>
      <c r="H27" s="23">
        <f>IF(C6=9,AE22,H28)</f>
        <v>20</v>
      </c>
      <c r="K27" s="23">
        <f>IF(C6=9,AE23,K28)</f>
        <v>20</v>
      </c>
      <c r="M27" s="23">
        <f>IF(C6=9,AE21,M28)</f>
        <v>20</v>
      </c>
      <c r="O27" s="23">
        <f>IF(D6=9,AE20,O28)</f>
        <v>20</v>
      </c>
    </row>
    <row r="28" spans="2:15" ht="12.75">
      <c r="B28" s="23">
        <v>16</v>
      </c>
      <c r="D28" s="23">
        <f>IF(B12=B28,E28,D29)</f>
        <v>0</v>
      </c>
      <c r="E28" s="23">
        <v>0</v>
      </c>
      <c r="H28" s="23">
        <f>IF(C6=10,AF22,H29)</f>
        <v>20</v>
      </c>
      <c r="K28" s="23">
        <f>IF(C6=10,AF23,K29)</f>
        <v>20</v>
      </c>
      <c r="M28" s="23">
        <f>IF(C6=10,AF21,M29)</f>
        <v>20</v>
      </c>
      <c r="O28" s="23">
        <f>IF(C6=10,AF20,O29)</f>
        <v>20</v>
      </c>
    </row>
    <row r="29" spans="2:15" ht="12.75">
      <c r="B29" s="23">
        <v>17</v>
      </c>
      <c r="D29" s="23">
        <f>IF(B12=B29,E29,D30)</f>
        <v>0</v>
      </c>
      <c r="E29" s="23">
        <v>-1</v>
      </c>
      <c r="H29" s="23">
        <f>IF(C6=11,AG22,H30)</f>
        <v>20</v>
      </c>
      <c r="K29" s="23">
        <f>IF(C6=11,AG23,K30)</f>
        <v>20</v>
      </c>
      <c r="M29" s="23">
        <f>IF(C6=11,AG21,M30)</f>
        <v>20</v>
      </c>
      <c r="O29" s="23">
        <f>IF(C6=11,AG20,O30)</f>
        <v>20</v>
      </c>
    </row>
    <row r="30" spans="2:15" ht="12.75">
      <c r="B30" s="23">
        <v>18</v>
      </c>
      <c r="D30" s="23">
        <f>IF(B12=B30,E30,D31)</f>
        <v>0</v>
      </c>
      <c r="E30" s="23">
        <v>-1</v>
      </c>
      <c r="H30" s="23">
        <f>IF(C6=12,AH22,H31)</f>
        <v>20</v>
      </c>
      <c r="K30" s="23">
        <f>IF(C6=12,AH23,K31)</f>
        <v>20</v>
      </c>
      <c r="M30" s="23">
        <f>IF(C6=12,AH21,M31)</f>
        <v>20</v>
      </c>
      <c r="O30" s="23">
        <f>IF(C6=12,AH20,O31)</f>
        <v>20</v>
      </c>
    </row>
    <row r="31" spans="2:15" ht="12.75">
      <c r="B31" s="23" t="s">
        <v>52</v>
      </c>
      <c r="D31" s="23">
        <f>IF(B12=B31,E31,D32)</f>
        <v>0</v>
      </c>
      <c r="E31" s="23">
        <v>-1</v>
      </c>
      <c r="H31" s="23">
        <f>IF(C6=13,AI22,H32)</f>
        <v>20</v>
      </c>
      <c r="K31" s="23">
        <f>IF(C6=13,AI23,K32)</f>
        <v>20</v>
      </c>
      <c r="M31" s="23">
        <f>IF(C6=13,AI21,M32)</f>
        <v>20</v>
      </c>
      <c r="O31" s="23">
        <f>IF(C6=13,AI20,O32)</f>
        <v>20</v>
      </c>
    </row>
    <row r="32" spans="2:15" ht="12.75">
      <c r="B32" s="23" t="s">
        <v>53</v>
      </c>
      <c r="D32" s="23">
        <f>IF(B12=B32,E32,D33)</f>
        <v>0</v>
      </c>
      <c r="E32" s="23">
        <v>-2</v>
      </c>
      <c r="H32" s="23">
        <f>IF(C6=14,AJ22,H33)</f>
        <v>20</v>
      </c>
      <c r="K32" s="23">
        <f>IF(C6=14,AJ23,K33)</f>
        <v>20</v>
      </c>
      <c r="M32" s="23">
        <f>IF(C6=14,AJ21,M33)</f>
        <v>20</v>
      </c>
      <c r="O32" s="23">
        <f>IF(C6=14,AI20,O33)</f>
        <v>20</v>
      </c>
    </row>
    <row r="33" spans="2:15" ht="12.75">
      <c r="B33" s="23" t="s">
        <v>54</v>
      </c>
      <c r="D33" s="23">
        <f>IF(B12=B33,E33,D34)</f>
        <v>0</v>
      </c>
      <c r="E33" s="23">
        <v>-2</v>
      </c>
      <c r="H33" s="23">
        <f>IF(C6=15,AK22,H34)</f>
        <v>20</v>
      </c>
      <c r="K33" s="23">
        <f>IF(C6=15,AK23,K34)</f>
        <v>20</v>
      </c>
      <c r="M33" s="23">
        <f>IF(C6=15,AK21,M34)</f>
        <v>20</v>
      </c>
      <c r="O33" s="23">
        <f>IF(C6=15,AK20,O34)</f>
        <v>20</v>
      </c>
    </row>
    <row r="34" spans="2:15" ht="12.75">
      <c r="B34" s="23" t="s">
        <v>55</v>
      </c>
      <c r="D34" s="23">
        <f>IF(B12=B34,E34,D35)</f>
        <v>0</v>
      </c>
      <c r="E34" s="23">
        <v>-2</v>
      </c>
      <c r="H34" s="23">
        <f>IF(C6=16,AL22,H35)</f>
        <v>20</v>
      </c>
      <c r="K34" s="23">
        <f>IF(C6=16,AL23,K35)</f>
        <v>20</v>
      </c>
      <c r="M34" s="23">
        <f>IF(C6=16,AL21,M35)</f>
        <v>20</v>
      </c>
      <c r="O34" s="23">
        <f>IF(C6=16,AL20,O35)</f>
        <v>20</v>
      </c>
    </row>
    <row r="35" spans="2:15" ht="12.75">
      <c r="B35" s="23" t="s">
        <v>56</v>
      </c>
      <c r="D35" s="23">
        <f>IF(B12=B35,E35,D36)</f>
        <v>0</v>
      </c>
      <c r="E35" s="23">
        <v>-3</v>
      </c>
      <c r="H35" s="23">
        <f>IF(C6=17,AM22,H36)</f>
        <v>20</v>
      </c>
      <c r="K35" s="23">
        <f>IF(C6=17,AM23,K36)</f>
        <v>20</v>
      </c>
      <c r="M35" s="23">
        <f>IF(C6=17,AM21,M36)</f>
        <v>20</v>
      </c>
      <c r="O35" s="23">
        <f>IF(C6=17,AM20,O36)</f>
        <v>20</v>
      </c>
    </row>
    <row r="36" spans="2:15" ht="12.75">
      <c r="B36" s="23">
        <v>19</v>
      </c>
      <c r="D36" s="23">
        <f>IF(B12=B36,E36,D37)</f>
        <v>0</v>
      </c>
      <c r="E36" s="23">
        <v>-3</v>
      </c>
      <c r="H36" s="23">
        <f>IF(C6=18,AN22,H37)</f>
        <v>20</v>
      </c>
      <c r="K36" s="23">
        <f>IF(C6=18,AN23,K37)</f>
        <v>20</v>
      </c>
      <c r="M36" s="23">
        <f>IF(C6=18,AN21,M37)</f>
        <v>20</v>
      </c>
      <c r="O36" s="23">
        <f>IF(C6=18,AN20,O37)</f>
        <v>20</v>
      </c>
    </row>
    <row r="37" spans="2:15" ht="12.75">
      <c r="B37" s="23">
        <v>20</v>
      </c>
      <c r="D37" s="23">
        <f>IF(B12=B37,E37,D38)</f>
        <v>0</v>
      </c>
      <c r="E37" s="23">
        <v>-3</v>
      </c>
      <c r="H37" s="23">
        <f>IF(C6=19,AO22,H38)</f>
        <v>20</v>
      </c>
      <c r="K37" s="23">
        <f>IF(C6=19,AO23,K38)</f>
        <v>20</v>
      </c>
      <c r="M37" s="23">
        <f>IF(C6=19,AO21,M38)</f>
        <v>20</v>
      </c>
      <c r="O37" s="23">
        <f>IF(C6=19,AO20,O38)</f>
        <v>20</v>
      </c>
    </row>
    <row r="38" spans="2:15" ht="12.75">
      <c r="B38" s="23">
        <v>21</v>
      </c>
      <c r="D38" s="23">
        <f>IF(B12=B38,E38,D39)</f>
        <v>0</v>
      </c>
      <c r="E38" s="23">
        <v>-4</v>
      </c>
      <c r="H38" s="23">
        <f>IF(C6=20,AP22,20)</f>
        <v>20</v>
      </c>
      <c r="K38" s="23">
        <f>IF(C6=20,AP23,20)</f>
        <v>20</v>
      </c>
      <c r="M38" s="23">
        <f>IF(C6=20,AP21,20)</f>
        <v>20</v>
      </c>
      <c r="O38" s="23">
        <f>IF(C6=20,AP20,20)</f>
        <v>20</v>
      </c>
    </row>
    <row r="39" spans="2:5" ht="12.75">
      <c r="B39" s="23">
        <v>22</v>
      </c>
      <c r="D39" s="23">
        <f>IF(B12=B39,E39,D40)</f>
        <v>0</v>
      </c>
      <c r="E39" s="23">
        <v>-4</v>
      </c>
    </row>
    <row r="40" spans="2:5" ht="12.75">
      <c r="B40" s="23">
        <v>23</v>
      </c>
      <c r="D40" s="23">
        <f>IF(B12=B40,E40,D41)</f>
        <v>0</v>
      </c>
      <c r="E40" s="23">
        <v>-5</v>
      </c>
    </row>
    <row r="41" spans="2:5" ht="12.75">
      <c r="B41" s="23">
        <v>24</v>
      </c>
      <c r="D41" s="23">
        <f>IF(B12=B41,E41,D42)</f>
        <v>0</v>
      </c>
      <c r="E41" s="23">
        <v>-6</v>
      </c>
    </row>
    <row r="42" spans="2:5" ht="12.75">
      <c r="B42" s="23">
        <v>25</v>
      </c>
      <c r="D42" s="23">
        <f>IF(B12=B42,E42,D43)</f>
        <v>0</v>
      </c>
      <c r="E42" s="23">
        <v>-7</v>
      </c>
    </row>
  </sheetData>
  <mergeCells count="7">
    <mergeCell ref="C4:D4"/>
    <mergeCell ref="C7:D7"/>
    <mergeCell ref="C8:D8"/>
    <mergeCell ref="B12:C12"/>
    <mergeCell ref="C9:D9"/>
    <mergeCell ref="C11:D11"/>
    <mergeCell ref="C10:D10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P42"/>
  <sheetViews>
    <sheetView workbookViewId="0" topLeftCell="A1">
      <selection activeCell="C7" sqref="C7:D7"/>
    </sheetView>
  </sheetViews>
  <sheetFormatPr defaultColWidth="9.140625" defaultRowHeight="12.75"/>
  <cols>
    <col min="1" max="7" width="3.421875" style="23" customWidth="1"/>
    <col min="8" max="8" width="3.28125" style="23" customWidth="1"/>
    <col min="9" max="10" width="3.421875" style="23" customWidth="1"/>
    <col min="11" max="11" width="3.140625" style="23" customWidth="1"/>
    <col min="12" max="12" width="3.421875" style="23" customWidth="1"/>
    <col min="13" max="13" width="3.57421875" style="23" customWidth="1"/>
    <col min="14" max="21" width="3.421875" style="23" customWidth="1"/>
    <col min="22" max="22" width="6.421875" style="23" customWidth="1"/>
    <col min="23" max="23" width="3.140625" style="23" customWidth="1"/>
    <col min="24" max="25" width="2.8515625" style="23" customWidth="1"/>
    <col min="26" max="26" width="3.421875" style="23" customWidth="1"/>
    <col min="27" max="27" width="2.7109375" style="23" customWidth="1"/>
    <col min="28" max="28" width="3.00390625" style="23" customWidth="1"/>
    <col min="29" max="29" width="3.421875" style="23" customWidth="1"/>
    <col min="30" max="30" width="3.140625" style="23" customWidth="1"/>
    <col min="31" max="33" width="2.7109375" style="23" customWidth="1"/>
    <col min="34" max="34" width="2.8515625" style="23" customWidth="1"/>
    <col min="35" max="35" width="3.57421875" style="23" customWidth="1"/>
    <col min="36" max="36" width="2.8515625" style="23" customWidth="1"/>
    <col min="37" max="38" width="3.140625" style="23" customWidth="1"/>
    <col min="39" max="39" width="2.8515625" style="23" customWidth="1"/>
    <col min="40" max="40" width="3.57421875" style="23" customWidth="1"/>
    <col min="41" max="41" width="3.421875" style="23" customWidth="1"/>
    <col min="42" max="42" width="4.140625" style="23" customWidth="1"/>
    <col min="43" max="16384" width="9.140625" style="23" customWidth="1"/>
  </cols>
  <sheetData>
    <row r="1" spans="1:21" ht="12.75">
      <c r="A1" s="23">
        <v>10</v>
      </c>
      <c r="B1" s="23">
        <v>9</v>
      </c>
      <c r="C1" s="23">
        <v>8</v>
      </c>
      <c r="D1" s="23">
        <v>7</v>
      </c>
      <c r="E1" s="23">
        <v>6</v>
      </c>
      <c r="F1" s="23">
        <v>5</v>
      </c>
      <c r="G1" s="23">
        <v>4</v>
      </c>
      <c r="H1" s="23">
        <v>3</v>
      </c>
      <c r="I1" s="23">
        <v>2</v>
      </c>
      <c r="J1" s="23">
        <v>1</v>
      </c>
      <c r="K1" s="23">
        <v>0</v>
      </c>
      <c r="L1" s="23">
        <v>-1</v>
      </c>
      <c r="M1" s="23">
        <v>-2</v>
      </c>
      <c r="N1" s="23">
        <v>-3</v>
      </c>
      <c r="O1" s="23">
        <v>-4</v>
      </c>
      <c r="P1" s="23">
        <v>-5</v>
      </c>
      <c r="Q1" s="23">
        <v>-6</v>
      </c>
      <c r="R1" s="23">
        <v>-7</v>
      </c>
      <c r="S1" s="23">
        <v>-8</v>
      </c>
      <c r="T1" s="23">
        <v>-9</v>
      </c>
      <c r="U1" s="23">
        <v>-10</v>
      </c>
    </row>
    <row r="2" spans="1:21" ht="12.75">
      <c r="A2" s="23">
        <f aca="true" t="shared" si="0" ref="A2:I2">IF(B2&lt;=1,1,B2-1)</f>
        <v>8</v>
      </c>
      <c r="B2" s="23">
        <f t="shared" si="0"/>
        <v>9</v>
      </c>
      <c r="C2" s="23">
        <f t="shared" si="0"/>
        <v>10</v>
      </c>
      <c r="D2" s="23">
        <f t="shared" si="0"/>
        <v>11</v>
      </c>
      <c r="E2" s="23">
        <f t="shared" si="0"/>
        <v>12</v>
      </c>
      <c r="F2" s="23">
        <f t="shared" si="0"/>
        <v>13</v>
      </c>
      <c r="G2" s="23">
        <f t="shared" si="0"/>
        <v>14</v>
      </c>
      <c r="H2" s="23">
        <f t="shared" si="0"/>
        <v>15</v>
      </c>
      <c r="I2" s="23">
        <f t="shared" si="0"/>
        <v>16</v>
      </c>
      <c r="J2" s="23">
        <f>IF(K2&lt;=1,1,K2-1)</f>
        <v>17</v>
      </c>
      <c r="K2" s="23">
        <v>18</v>
      </c>
      <c r="L2" s="23">
        <f>IF(K2&gt;=20,20,K2+1)</f>
        <v>19</v>
      </c>
      <c r="M2" s="23">
        <f aca="true" t="shared" si="1" ref="M2:U2">IF(L2&gt;=20,20,L2+1)</f>
        <v>20</v>
      </c>
      <c r="N2" s="23">
        <f t="shared" si="1"/>
        <v>20</v>
      </c>
      <c r="O2" s="23">
        <f t="shared" si="1"/>
        <v>20</v>
      </c>
      <c r="P2" s="23">
        <f t="shared" si="1"/>
        <v>20</v>
      </c>
      <c r="Q2" s="23">
        <f t="shared" si="1"/>
        <v>20</v>
      </c>
      <c r="R2" s="23">
        <f t="shared" si="1"/>
        <v>20</v>
      </c>
      <c r="S2" s="23">
        <f t="shared" si="1"/>
        <v>20</v>
      </c>
      <c r="T2" s="23">
        <f t="shared" si="1"/>
        <v>20</v>
      </c>
      <c r="U2" s="23">
        <f t="shared" si="1"/>
        <v>20</v>
      </c>
    </row>
    <row r="4" spans="1:7" ht="12.75">
      <c r="A4" s="23" t="s">
        <v>173</v>
      </c>
      <c r="C4" s="253">
        <f>I18</f>
        <v>9</v>
      </c>
      <c r="D4" s="253"/>
      <c r="F4" s="23">
        <f>C4</f>
        <v>9</v>
      </c>
      <c r="G4" s="23">
        <f>F4</f>
        <v>9</v>
      </c>
    </row>
    <row r="6" spans="1:13" ht="12.75">
      <c r="A6" s="23" t="s">
        <v>174</v>
      </c>
      <c r="C6" s="23">
        <f>'Character sheet'!C7</f>
        <v>1</v>
      </c>
      <c r="G6" s="23" t="str">
        <f>IF(C7="fighter",H14,G7)</f>
        <v>not a vaild class</v>
      </c>
      <c r="I6" s="23" t="str">
        <f>IF(C8="fighter","fighter",I7)</f>
        <v>please use standard classes</v>
      </c>
      <c r="K6" s="23" t="str">
        <f>IF(C8="Wizard","mage",K7)</f>
        <v>please use standard classes</v>
      </c>
      <c r="L6" s="23" t="str">
        <f>IF(C8="cleric","cleric",L7)</f>
        <v>please use standard classes</v>
      </c>
      <c r="M6" s="23" t="str">
        <f>IF(C8="Rogue","thief",M7)</f>
        <v>please use standard classes</v>
      </c>
    </row>
    <row r="7" spans="1:13" ht="12.75">
      <c r="A7" s="23" t="s">
        <v>175</v>
      </c>
      <c r="C7" s="253" t="str">
        <f>IF(C8="ranger","fighter",I6)</f>
        <v>please use standard classes</v>
      </c>
      <c r="D7" s="253"/>
      <c r="G7" s="23" t="str">
        <f>IF(C7="cleric",I14,G8)</f>
        <v>not a vaild class</v>
      </c>
      <c r="I7" s="23" t="str">
        <f>IF(C8="Paladin","fighter",I8)</f>
        <v>please use standard classes</v>
      </c>
      <c r="K7" s="23" t="str">
        <f>IF(C8="mage","mage",K8)</f>
        <v>please use standard classes</v>
      </c>
      <c r="L7" s="23" t="str">
        <f>IF(C8="Priest","cleric",L8)</f>
        <v>please use standard classes</v>
      </c>
      <c r="M7" s="23" t="str">
        <f>IF(C8="thief","thief",M8)</f>
        <v>please use standard classes</v>
      </c>
    </row>
    <row r="8" spans="1:13" ht="12.75">
      <c r="A8" s="23" t="s">
        <v>176</v>
      </c>
      <c r="C8" s="253">
        <f>'Character sheet'!V5</f>
        <v>0</v>
      </c>
      <c r="D8" s="253"/>
      <c r="G8" s="23" t="str">
        <f>IF(C7="mage",J14,G9)</f>
        <v>not a vaild class</v>
      </c>
      <c r="I8" s="23" t="str">
        <f>IF(C8="Warrior","fighter",I9)</f>
        <v>please use standard classes</v>
      </c>
      <c r="K8" s="23" t="str">
        <f>IF(C8="Illusionist","mage",K9)</f>
        <v>please use standard classes</v>
      </c>
      <c r="L8" s="23" t="str">
        <f>IF(C8="Druid","cleric",L9)</f>
        <v>please use standard classes</v>
      </c>
      <c r="M8" s="23" t="str">
        <f>IF(C8="bard","thief",M9)</f>
        <v>please use standard classes</v>
      </c>
    </row>
    <row r="9" spans="3:13" ht="12.75">
      <c r="C9" s="253"/>
      <c r="D9" s="253"/>
      <c r="G9" s="23" t="str">
        <f>IF(C7="thief",K14,"not a vaild class")</f>
        <v>not a vaild class</v>
      </c>
      <c r="I9" s="23" t="str">
        <f>IF(C8="barbarian","fighter",K6)</f>
        <v>please use standard classes</v>
      </c>
      <c r="K9" s="23" t="str">
        <f>IF(C8="specialist","mage",L6)</f>
        <v>please use standard classes</v>
      </c>
      <c r="L9" s="23" t="str">
        <f>IF(C8="shaman","cleric",M6)</f>
        <v>please use standard classes</v>
      </c>
      <c r="M9" s="23" t="str">
        <f>IF(C8="ninja","thief","please use standard classes")</f>
        <v>please use standard classes</v>
      </c>
    </row>
    <row r="10" spans="3:4" ht="12.75">
      <c r="C10" s="253"/>
      <c r="D10" s="253"/>
    </row>
    <row r="11" spans="3:4" ht="12.75">
      <c r="C11" s="253"/>
      <c r="D11" s="253"/>
    </row>
    <row r="12" spans="1:3" ht="12.75">
      <c r="A12" s="23" t="s">
        <v>177</v>
      </c>
      <c r="B12" s="253">
        <f>'Character sheet'!C11</f>
        <v>1</v>
      </c>
      <c r="C12" s="253"/>
    </row>
    <row r="13" spans="2:5" ht="12.75">
      <c r="B13" s="23">
        <v>1</v>
      </c>
      <c r="D13" s="23">
        <f>IF(B12=B13,E13,D14)</f>
        <v>5</v>
      </c>
      <c r="E13" s="23">
        <v>5</v>
      </c>
    </row>
    <row r="14" spans="2:11" ht="12.75">
      <c r="B14" s="23">
        <v>2</v>
      </c>
      <c r="D14" s="23">
        <f>IF(B12=B14,E14,D15)</f>
        <v>0</v>
      </c>
      <c r="E14" s="23">
        <v>3</v>
      </c>
      <c r="H14" s="23">
        <v>1</v>
      </c>
      <c r="I14" s="23">
        <v>2</v>
      </c>
      <c r="J14" s="23">
        <v>3</v>
      </c>
      <c r="K14" s="23">
        <v>4</v>
      </c>
    </row>
    <row r="15" spans="2:5" ht="12.75">
      <c r="B15" s="23">
        <v>3</v>
      </c>
      <c r="D15" s="23">
        <f>IF(B12=B15,E15,D16)</f>
        <v>0</v>
      </c>
      <c r="E15" s="23">
        <v>3</v>
      </c>
    </row>
    <row r="16" spans="2:5" ht="12.75">
      <c r="B16" s="23">
        <v>4</v>
      </c>
      <c r="D16" s="23">
        <f>IF(B12=B16,E16,D17)</f>
        <v>0</v>
      </c>
      <c r="E16" s="23">
        <v>2</v>
      </c>
    </row>
    <row r="17" spans="2:5" ht="12.75">
      <c r="B17" s="23">
        <v>5</v>
      </c>
      <c r="D17" s="23">
        <f>IF(B12=B17,E17,D18)</f>
        <v>0</v>
      </c>
      <c r="E17" s="23">
        <v>2</v>
      </c>
    </row>
    <row r="18" spans="2:16" ht="12.75">
      <c r="B18" s="23">
        <v>6</v>
      </c>
      <c r="D18" s="23">
        <f>IF(B12=B18,E18,D19)</f>
        <v>0</v>
      </c>
      <c r="E18" s="23">
        <v>1</v>
      </c>
      <c r="H18" s="23" t="s">
        <v>178</v>
      </c>
      <c r="I18" s="23">
        <f>IF(G6=1,H19,L18)</f>
        <v>9</v>
      </c>
      <c r="K18" s="23" t="s">
        <v>179</v>
      </c>
      <c r="L18" s="23">
        <f>IF(G6=3,K19,N18)</f>
        <v>9</v>
      </c>
      <c r="M18" s="23" t="s">
        <v>180</v>
      </c>
      <c r="N18" s="23">
        <f>IF(G6=4,M19,P18)</f>
        <v>9</v>
      </c>
      <c r="O18" s="23" t="s">
        <v>181</v>
      </c>
      <c r="P18" s="23">
        <f>IF(G6=2,O19,9)</f>
        <v>9</v>
      </c>
    </row>
    <row r="19" spans="2:42" ht="12.75">
      <c r="B19" s="23">
        <v>7</v>
      </c>
      <c r="D19" s="23">
        <f>IF(B12=B19,E19,D20)</f>
        <v>0</v>
      </c>
      <c r="E19" s="23">
        <v>1</v>
      </c>
      <c r="H19" s="23">
        <f>IF(C6=1,W22,H20)</f>
        <v>20</v>
      </c>
      <c r="K19" s="23">
        <f>IF(C6=1,W23,K20)</f>
        <v>20</v>
      </c>
      <c r="M19" s="23">
        <f>IF(C6=1,W21,M20)</f>
        <v>20</v>
      </c>
      <c r="O19" s="23">
        <f>IF(C6=1,W20,O20)</f>
        <v>20</v>
      </c>
      <c r="V19" s="23" t="s">
        <v>182</v>
      </c>
      <c r="W19" s="23">
        <v>1</v>
      </c>
      <c r="X19" s="23">
        <v>2</v>
      </c>
      <c r="Y19" s="23">
        <v>3</v>
      </c>
      <c r="Z19" s="23">
        <v>4</v>
      </c>
      <c r="AA19" s="23">
        <v>5</v>
      </c>
      <c r="AB19" s="23">
        <v>6</v>
      </c>
      <c r="AC19" s="23">
        <v>7</v>
      </c>
      <c r="AD19" s="23">
        <v>8</v>
      </c>
      <c r="AE19" s="23">
        <v>9</v>
      </c>
      <c r="AF19" s="23">
        <v>10</v>
      </c>
      <c r="AG19" s="23">
        <v>11</v>
      </c>
      <c r="AH19" s="23">
        <v>12</v>
      </c>
      <c r="AI19" s="23">
        <v>13</v>
      </c>
      <c r="AJ19" s="23">
        <v>14</v>
      </c>
      <c r="AK19" s="23">
        <v>15</v>
      </c>
      <c r="AL19" s="23">
        <v>16</v>
      </c>
      <c r="AM19" s="23">
        <v>17</v>
      </c>
      <c r="AN19" s="23">
        <v>18</v>
      </c>
      <c r="AO19" s="23">
        <v>19</v>
      </c>
      <c r="AP19" s="23">
        <v>20</v>
      </c>
    </row>
    <row r="20" spans="2:42" ht="12.75">
      <c r="B20" s="23">
        <v>8</v>
      </c>
      <c r="D20" s="23">
        <f>IF(B12=B20,E20,D21)</f>
        <v>0</v>
      </c>
      <c r="E20" s="23">
        <v>0</v>
      </c>
      <c r="H20" s="23">
        <f>IF(C6=2,X22,H21)</f>
        <v>20</v>
      </c>
      <c r="K20" s="23">
        <f>IF(C6=2,X23,K21)</f>
        <v>20</v>
      </c>
      <c r="M20" s="23">
        <f>IF(C6=2,X21,M21)</f>
        <v>20</v>
      </c>
      <c r="O20" s="23">
        <f>IF(C6=2,X20,O21)</f>
        <v>20</v>
      </c>
      <c r="V20" s="23" t="s">
        <v>183</v>
      </c>
      <c r="W20" s="23">
        <v>20</v>
      </c>
      <c r="X20" s="23">
        <v>20</v>
      </c>
      <c r="Y20" s="23">
        <v>20</v>
      </c>
      <c r="Z20" s="23">
        <v>18</v>
      </c>
      <c r="AA20" s="23">
        <v>18</v>
      </c>
      <c r="AB20" s="23">
        <v>18</v>
      </c>
      <c r="AC20" s="23">
        <v>16</v>
      </c>
      <c r="AD20" s="23">
        <v>16</v>
      </c>
      <c r="AE20" s="23">
        <v>16</v>
      </c>
      <c r="AF20" s="23">
        <v>14</v>
      </c>
      <c r="AG20" s="23">
        <v>14</v>
      </c>
      <c r="AH20" s="23">
        <v>14</v>
      </c>
      <c r="AI20" s="23">
        <v>12</v>
      </c>
      <c r="AJ20" s="23">
        <v>12</v>
      </c>
      <c r="AK20" s="23">
        <v>12</v>
      </c>
      <c r="AL20" s="23">
        <v>10</v>
      </c>
      <c r="AM20" s="23">
        <v>10</v>
      </c>
      <c r="AN20" s="23">
        <v>10</v>
      </c>
      <c r="AO20" s="23">
        <v>8</v>
      </c>
      <c r="AP20" s="23">
        <v>8</v>
      </c>
    </row>
    <row r="21" spans="2:42" ht="12.75">
      <c r="B21" s="23">
        <v>9</v>
      </c>
      <c r="D21" s="23">
        <f>IF(B12=B21,E21,D22)</f>
        <v>0</v>
      </c>
      <c r="E21" s="23">
        <v>0</v>
      </c>
      <c r="H21" s="23">
        <f>IF(C6=3,Y22,H22)</f>
        <v>20</v>
      </c>
      <c r="K21" s="23">
        <f>IF(C6=3,Y23,K22)</f>
        <v>20</v>
      </c>
      <c r="M21" s="23">
        <f>IF(C6=3,Y21,M22)</f>
        <v>20</v>
      </c>
      <c r="O21" s="23">
        <f>IF(C6=3,Y20,O22)</f>
        <v>20</v>
      </c>
      <c r="V21" s="23" t="s">
        <v>184</v>
      </c>
      <c r="W21" s="23">
        <v>20</v>
      </c>
      <c r="X21" s="23">
        <v>20</v>
      </c>
      <c r="Y21" s="23">
        <v>19</v>
      </c>
      <c r="Z21" s="23">
        <v>19</v>
      </c>
      <c r="AA21" s="23">
        <v>18</v>
      </c>
      <c r="AB21" s="23">
        <v>18</v>
      </c>
      <c r="AC21" s="23">
        <v>17</v>
      </c>
      <c r="AD21" s="23">
        <v>17</v>
      </c>
      <c r="AE21" s="23">
        <v>16</v>
      </c>
      <c r="AF21" s="23">
        <v>16</v>
      </c>
      <c r="AG21" s="23">
        <v>15</v>
      </c>
      <c r="AH21" s="23">
        <v>15</v>
      </c>
      <c r="AI21" s="23">
        <v>14</v>
      </c>
      <c r="AJ21" s="23">
        <v>14</v>
      </c>
      <c r="AK21" s="23">
        <v>13</v>
      </c>
      <c r="AL21" s="23">
        <v>13</v>
      </c>
      <c r="AM21" s="23">
        <v>12</v>
      </c>
      <c r="AN21" s="23">
        <v>12</v>
      </c>
      <c r="AO21" s="23">
        <v>11</v>
      </c>
      <c r="AP21" s="23">
        <v>11</v>
      </c>
    </row>
    <row r="22" spans="2:42" ht="12.75">
      <c r="B22" s="23">
        <v>10</v>
      </c>
      <c r="D22" s="23">
        <f>IF(B12=B22,E22,D23)</f>
        <v>0</v>
      </c>
      <c r="E22" s="23">
        <v>0</v>
      </c>
      <c r="H22" s="23">
        <f>IF(C6=4,Z22,H23)</f>
        <v>20</v>
      </c>
      <c r="K22" s="23">
        <f>IF(C6=4,Z23,K23)</f>
        <v>20</v>
      </c>
      <c r="M22" s="23">
        <f>IF(C6=4,Z21,M23)</f>
        <v>20</v>
      </c>
      <c r="O22" s="23">
        <f>IF(C6=4,Z20,O23)</f>
        <v>20</v>
      </c>
      <c r="V22" s="23" t="s">
        <v>185</v>
      </c>
      <c r="W22" s="23">
        <v>20</v>
      </c>
      <c r="X22" s="23">
        <v>19</v>
      </c>
      <c r="Y22" s="23">
        <v>18</v>
      </c>
      <c r="Z22" s="23">
        <v>17</v>
      </c>
      <c r="AA22" s="23">
        <v>16</v>
      </c>
      <c r="AB22" s="23">
        <v>15</v>
      </c>
      <c r="AC22" s="23">
        <v>14</v>
      </c>
      <c r="AD22" s="23">
        <v>13</v>
      </c>
      <c r="AE22" s="23">
        <v>12</v>
      </c>
      <c r="AF22" s="23">
        <v>11</v>
      </c>
      <c r="AG22" s="23">
        <v>10</v>
      </c>
      <c r="AH22" s="23">
        <v>9</v>
      </c>
      <c r="AI22" s="23">
        <v>8</v>
      </c>
      <c r="AJ22" s="23">
        <v>7</v>
      </c>
      <c r="AK22" s="23">
        <v>6</v>
      </c>
      <c r="AL22" s="23">
        <v>5</v>
      </c>
      <c r="AM22" s="23">
        <v>4</v>
      </c>
      <c r="AN22" s="23">
        <v>3</v>
      </c>
      <c r="AO22" s="23">
        <v>2</v>
      </c>
      <c r="AP22" s="23">
        <v>1</v>
      </c>
    </row>
    <row r="23" spans="2:42" ht="12.75">
      <c r="B23" s="23">
        <v>11</v>
      </c>
      <c r="D23" s="23">
        <f>IF(B12=B23,E23,D24)</f>
        <v>0</v>
      </c>
      <c r="E23" s="23">
        <v>0</v>
      </c>
      <c r="H23" s="23">
        <f>IF(C6=5,AA22,H24)</f>
        <v>20</v>
      </c>
      <c r="K23" s="23">
        <f>IF(C6=5,AA23,K24)</f>
        <v>20</v>
      </c>
      <c r="M23" s="23">
        <f>IF(C6=5,AA21,M24)</f>
        <v>20</v>
      </c>
      <c r="O23" s="23">
        <f>IF(C6=5,AA20,O24)</f>
        <v>20</v>
      </c>
      <c r="V23" s="23" t="s">
        <v>186</v>
      </c>
      <c r="W23" s="23">
        <v>20</v>
      </c>
      <c r="X23" s="23">
        <v>20</v>
      </c>
      <c r="Y23" s="23">
        <v>20</v>
      </c>
      <c r="Z23" s="23">
        <v>19</v>
      </c>
      <c r="AA23" s="23">
        <v>19</v>
      </c>
      <c r="AB23" s="23">
        <v>19</v>
      </c>
      <c r="AC23" s="23">
        <v>18</v>
      </c>
      <c r="AD23" s="23">
        <v>18</v>
      </c>
      <c r="AE23" s="23">
        <v>18</v>
      </c>
      <c r="AF23" s="23">
        <v>17</v>
      </c>
      <c r="AG23" s="23">
        <v>17</v>
      </c>
      <c r="AH23" s="23">
        <v>17</v>
      </c>
      <c r="AI23" s="23">
        <v>16</v>
      </c>
      <c r="AJ23" s="23">
        <v>16</v>
      </c>
      <c r="AK23" s="23">
        <v>16</v>
      </c>
      <c r="AL23" s="23">
        <v>15</v>
      </c>
      <c r="AM23" s="23">
        <v>15</v>
      </c>
      <c r="AN23" s="23">
        <v>15</v>
      </c>
      <c r="AO23" s="23">
        <v>14</v>
      </c>
      <c r="AP23" s="23">
        <v>14</v>
      </c>
    </row>
    <row r="24" spans="2:15" ht="12.75">
      <c r="B24" s="23">
        <v>12</v>
      </c>
      <c r="D24" s="23">
        <f>IF(B12=B24,E24,D25)</f>
        <v>0</v>
      </c>
      <c r="E24" s="23">
        <v>0</v>
      </c>
      <c r="H24" s="23">
        <f>IF(C6=6,AB22,H25)</f>
        <v>20</v>
      </c>
      <c r="K24" s="23">
        <f>IF(C6=6,AB23,K25)</f>
        <v>20</v>
      </c>
      <c r="M24" s="23">
        <f>IF(C6=6,AB21,M25)</f>
        <v>20</v>
      </c>
      <c r="O24" s="23">
        <f>IF(C6=6,AB20,O25)</f>
        <v>20</v>
      </c>
    </row>
    <row r="25" spans="2:15" ht="12.75">
      <c r="B25" s="23">
        <v>13</v>
      </c>
      <c r="D25" s="23">
        <f>IF(B12=B25,E25,D26)</f>
        <v>0</v>
      </c>
      <c r="E25" s="23">
        <v>0</v>
      </c>
      <c r="H25" s="23">
        <f>IF(D6=7,AC22,H26)</f>
        <v>20</v>
      </c>
      <c r="K25" s="23">
        <f>IF(C6=7,AC23,K26)</f>
        <v>20</v>
      </c>
      <c r="M25" s="23">
        <f>IF(C6=7,AC21,M26)</f>
        <v>20</v>
      </c>
      <c r="O25" s="23">
        <f>IF(C6=7,AC20,O26)</f>
        <v>20</v>
      </c>
    </row>
    <row r="26" spans="2:15" ht="12.75">
      <c r="B26" s="23">
        <v>14</v>
      </c>
      <c r="D26" s="23">
        <f>IF(B12=B26,E26,D27)</f>
        <v>0</v>
      </c>
      <c r="E26" s="23">
        <v>0</v>
      </c>
      <c r="H26" s="23">
        <f>IF(C6=8,AD22,H27)</f>
        <v>20</v>
      </c>
      <c r="K26" s="23">
        <f>IF(C6=8,AD23,K27)</f>
        <v>20</v>
      </c>
      <c r="M26" s="23">
        <f>IF(C6=8,AD21,M27)</f>
        <v>20</v>
      </c>
      <c r="O26" s="23">
        <f>IF(C6=8,AD20,O27)</f>
        <v>20</v>
      </c>
    </row>
    <row r="27" spans="2:15" ht="12.75">
      <c r="B27" s="23">
        <v>15</v>
      </c>
      <c r="D27" s="23">
        <f>IF(B12=B27,E27,D28)</f>
        <v>0</v>
      </c>
      <c r="E27" s="23">
        <v>0</v>
      </c>
      <c r="H27" s="23">
        <f>IF(C6=9,AE22,H28)</f>
        <v>20</v>
      </c>
      <c r="K27" s="23">
        <f>IF(C6=9,AE23,K28)</f>
        <v>20</v>
      </c>
      <c r="M27" s="23">
        <f>IF(C6=9,AE21,M28)</f>
        <v>20</v>
      </c>
      <c r="O27" s="23">
        <f>IF(D6=9,AE20,O28)</f>
        <v>20</v>
      </c>
    </row>
    <row r="28" spans="2:15" ht="12.75">
      <c r="B28" s="23">
        <v>16</v>
      </c>
      <c r="D28" s="23">
        <f>IF(B12=B28,E28,D29)</f>
        <v>0</v>
      </c>
      <c r="E28" s="23">
        <v>0</v>
      </c>
      <c r="H28" s="23">
        <f>IF(C6=10,AF22,H29)</f>
        <v>20</v>
      </c>
      <c r="K28" s="23">
        <f>IF(C6=10,AF23,K29)</f>
        <v>20</v>
      </c>
      <c r="M28" s="23">
        <f>IF(C6=10,AF21,M29)</f>
        <v>20</v>
      </c>
      <c r="O28" s="23">
        <f>IF(C6=10,AF20,O29)</f>
        <v>20</v>
      </c>
    </row>
    <row r="29" spans="2:15" ht="12.75">
      <c r="B29" s="23">
        <v>17</v>
      </c>
      <c r="D29" s="23">
        <f>IF(B12=B29,E29,D30)</f>
        <v>0</v>
      </c>
      <c r="E29" s="23">
        <v>-1</v>
      </c>
      <c r="H29" s="23">
        <f>IF(C6=11,AG22,H30)</f>
        <v>20</v>
      </c>
      <c r="K29" s="23">
        <f>IF(C6=11,AG23,K30)</f>
        <v>20</v>
      </c>
      <c r="M29" s="23">
        <f>IF(C6=11,AG21,M30)</f>
        <v>20</v>
      </c>
      <c r="O29" s="23">
        <f>IF(C6=11,AG20,O30)</f>
        <v>20</v>
      </c>
    </row>
    <row r="30" spans="2:15" ht="12.75">
      <c r="B30" s="23">
        <v>18</v>
      </c>
      <c r="D30" s="23">
        <f>IF(B12=B30,E30,D31)</f>
        <v>0</v>
      </c>
      <c r="E30" s="23">
        <v>-1</v>
      </c>
      <c r="H30" s="23">
        <f>IF(C6=12,AH22,H31)</f>
        <v>20</v>
      </c>
      <c r="K30" s="23">
        <f>IF(C6=12,AH23,K31)</f>
        <v>20</v>
      </c>
      <c r="M30" s="23">
        <f>IF(C6=12,AH21,M31)</f>
        <v>20</v>
      </c>
      <c r="O30" s="23">
        <f>IF(C6=12,AH20,O31)</f>
        <v>20</v>
      </c>
    </row>
    <row r="31" spans="2:15" ht="12.75">
      <c r="B31" s="23" t="s">
        <v>52</v>
      </c>
      <c r="D31" s="23">
        <f>IF(B12=B31,E31,D32)</f>
        <v>0</v>
      </c>
      <c r="E31" s="23">
        <v>-1</v>
      </c>
      <c r="H31" s="23">
        <f>IF(C6=13,AI22,H32)</f>
        <v>20</v>
      </c>
      <c r="K31" s="23">
        <f>IF(C6=13,AI23,K32)</f>
        <v>20</v>
      </c>
      <c r="M31" s="23">
        <f>IF(C6=13,AI21,M32)</f>
        <v>20</v>
      </c>
      <c r="O31" s="23">
        <f>IF(C6=13,AI20,O32)</f>
        <v>20</v>
      </c>
    </row>
    <row r="32" spans="2:15" ht="12.75">
      <c r="B32" s="23" t="s">
        <v>53</v>
      </c>
      <c r="D32" s="23">
        <f>IF(B12=B32,E32,D33)</f>
        <v>0</v>
      </c>
      <c r="E32" s="23">
        <v>-2</v>
      </c>
      <c r="H32" s="23">
        <f>IF(C6=14,AJ22,H33)</f>
        <v>20</v>
      </c>
      <c r="K32" s="23">
        <f>IF(C6=14,AJ23,K33)</f>
        <v>20</v>
      </c>
      <c r="M32" s="23">
        <f>IF(C6=14,AJ21,M33)</f>
        <v>20</v>
      </c>
      <c r="O32" s="23">
        <f>IF(C6=14,AI20,O33)</f>
        <v>20</v>
      </c>
    </row>
    <row r="33" spans="2:15" ht="12.75">
      <c r="B33" s="23" t="s">
        <v>54</v>
      </c>
      <c r="D33" s="23">
        <f>IF(B12=B33,E33,D34)</f>
        <v>0</v>
      </c>
      <c r="E33" s="23">
        <v>-2</v>
      </c>
      <c r="H33" s="23">
        <f>IF(C6=15,AK22,H34)</f>
        <v>20</v>
      </c>
      <c r="K33" s="23">
        <f>IF(C6=15,AK23,K34)</f>
        <v>20</v>
      </c>
      <c r="M33" s="23">
        <f>IF(C6=15,AK21,M34)</f>
        <v>20</v>
      </c>
      <c r="O33" s="23">
        <f>IF(C6=15,AK20,O34)</f>
        <v>20</v>
      </c>
    </row>
    <row r="34" spans="2:15" ht="12.75">
      <c r="B34" s="23" t="s">
        <v>55</v>
      </c>
      <c r="D34" s="23">
        <f>IF(B12=B34,E34,D35)</f>
        <v>0</v>
      </c>
      <c r="E34" s="23">
        <v>-2</v>
      </c>
      <c r="H34" s="23">
        <f>IF(C6=16,AL22,H35)</f>
        <v>20</v>
      </c>
      <c r="K34" s="23">
        <f>IF(C6=16,AL23,K35)</f>
        <v>20</v>
      </c>
      <c r="M34" s="23">
        <f>IF(C6=16,AL21,M35)</f>
        <v>20</v>
      </c>
      <c r="O34" s="23">
        <f>IF(C6=16,AL20,O35)</f>
        <v>20</v>
      </c>
    </row>
    <row r="35" spans="2:15" ht="12.75">
      <c r="B35" s="23" t="s">
        <v>56</v>
      </c>
      <c r="D35" s="23">
        <f>IF(B12=B35,E35,D36)</f>
        <v>0</v>
      </c>
      <c r="E35" s="23">
        <v>-3</v>
      </c>
      <c r="H35" s="23">
        <f>IF(C6=17,AM22,H36)</f>
        <v>20</v>
      </c>
      <c r="K35" s="23">
        <f>IF(C6=17,AM23,K36)</f>
        <v>20</v>
      </c>
      <c r="M35" s="23">
        <f>IF(C6=17,AM21,M36)</f>
        <v>20</v>
      </c>
      <c r="O35" s="23">
        <f>IF(C6=17,AM20,O36)</f>
        <v>20</v>
      </c>
    </row>
    <row r="36" spans="2:15" ht="12.75">
      <c r="B36" s="23">
        <v>19</v>
      </c>
      <c r="D36" s="23">
        <f>IF(B12=B36,E36,D37)</f>
        <v>0</v>
      </c>
      <c r="E36" s="23">
        <v>-3</v>
      </c>
      <c r="H36" s="23">
        <f>IF(C6=18,AN22,H37)</f>
        <v>20</v>
      </c>
      <c r="K36" s="23">
        <f>IF(C6=18,AN23,K37)</f>
        <v>20</v>
      </c>
      <c r="M36" s="23">
        <f>IF(C6=18,AN21,M37)</f>
        <v>20</v>
      </c>
      <c r="O36" s="23">
        <f>IF(C6=18,AN20,O37)</f>
        <v>20</v>
      </c>
    </row>
    <row r="37" spans="2:15" ht="12.75">
      <c r="B37" s="23">
        <v>20</v>
      </c>
      <c r="D37" s="23">
        <f>IF(B12=B37,E37,D38)</f>
        <v>0</v>
      </c>
      <c r="E37" s="23">
        <v>-3</v>
      </c>
      <c r="H37" s="23">
        <f>IF(C6=19,AO22,H38)</f>
        <v>20</v>
      </c>
      <c r="K37" s="23">
        <f>IF(C6=19,AO23,K38)</f>
        <v>20</v>
      </c>
      <c r="M37" s="23">
        <f>IF(C6=19,AO21,M38)</f>
        <v>20</v>
      </c>
      <c r="O37" s="23">
        <f>IF(C6=19,AO20,O38)</f>
        <v>20</v>
      </c>
    </row>
    <row r="38" spans="2:15" ht="12.75">
      <c r="B38" s="23">
        <v>21</v>
      </c>
      <c r="D38" s="23">
        <f>IF(B12=B38,E38,D39)</f>
        <v>0</v>
      </c>
      <c r="E38" s="23">
        <v>-4</v>
      </c>
      <c r="H38" s="23">
        <f>IF(C6=20,AP22,20)</f>
        <v>20</v>
      </c>
      <c r="K38" s="23">
        <f>IF(C6=20,AP23,20)</f>
        <v>20</v>
      </c>
      <c r="M38" s="23">
        <f>IF(C6=20,AP21,20)</f>
        <v>20</v>
      </c>
      <c r="O38" s="23">
        <f>IF(C6=20,AP20,20)</f>
        <v>20</v>
      </c>
    </row>
    <row r="39" spans="2:5" ht="12.75">
      <c r="B39" s="23">
        <v>22</v>
      </c>
      <c r="D39" s="23">
        <f>IF(B12=B39,E39,D40)</f>
        <v>0</v>
      </c>
      <c r="E39" s="23">
        <v>-4</v>
      </c>
    </row>
    <row r="40" spans="2:5" ht="12.75">
      <c r="B40" s="23">
        <v>23</v>
      </c>
      <c r="D40" s="23">
        <f>IF(B12=B40,E40,D41)</f>
        <v>0</v>
      </c>
      <c r="E40" s="23">
        <v>-5</v>
      </c>
    </row>
    <row r="41" spans="2:5" ht="12.75">
      <c r="B41" s="23">
        <v>24</v>
      </c>
      <c r="D41" s="23">
        <f>IF(B12=B41,E41,D42)</f>
        <v>0</v>
      </c>
      <c r="E41" s="23">
        <v>-6</v>
      </c>
    </row>
    <row r="42" spans="2:5" ht="12.75">
      <c r="B42" s="23">
        <v>25</v>
      </c>
      <c r="D42" s="23">
        <f>IF(B12=B42,E42,D43)</f>
        <v>0</v>
      </c>
      <c r="E42" s="23">
        <v>-7</v>
      </c>
    </row>
  </sheetData>
  <mergeCells count="7">
    <mergeCell ref="C10:D10"/>
    <mergeCell ref="C11:D11"/>
    <mergeCell ref="B12:C12"/>
    <mergeCell ref="C4:D4"/>
    <mergeCell ref="C7:D7"/>
    <mergeCell ref="C8:D8"/>
    <mergeCell ref="C9:D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P42"/>
  <sheetViews>
    <sheetView workbookViewId="0" topLeftCell="A1">
      <selection activeCell="G6" sqref="G6:P9"/>
    </sheetView>
  </sheetViews>
  <sheetFormatPr defaultColWidth="9.140625" defaultRowHeight="12.75"/>
  <cols>
    <col min="1" max="7" width="3.421875" style="23" customWidth="1"/>
    <col min="8" max="8" width="3.28125" style="23" customWidth="1"/>
    <col min="9" max="10" width="3.421875" style="23" customWidth="1"/>
    <col min="11" max="11" width="3.140625" style="23" customWidth="1"/>
    <col min="12" max="12" width="3.421875" style="23" customWidth="1"/>
    <col min="13" max="13" width="3.57421875" style="23" customWidth="1"/>
    <col min="14" max="21" width="3.421875" style="23" customWidth="1"/>
    <col min="22" max="22" width="6.421875" style="23" customWidth="1"/>
    <col min="23" max="23" width="3.140625" style="23" customWidth="1"/>
    <col min="24" max="25" width="2.8515625" style="23" customWidth="1"/>
    <col min="26" max="26" width="3.421875" style="23" customWidth="1"/>
    <col min="27" max="27" width="2.7109375" style="23" customWidth="1"/>
    <col min="28" max="28" width="3.00390625" style="23" customWidth="1"/>
    <col min="29" max="29" width="3.421875" style="23" customWidth="1"/>
    <col min="30" max="30" width="3.140625" style="23" customWidth="1"/>
    <col min="31" max="33" width="2.7109375" style="23" customWidth="1"/>
    <col min="34" max="34" width="2.8515625" style="23" customWidth="1"/>
    <col min="35" max="35" width="3.57421875" style="23" customWidth="1"/>
    <col min="36" max="36" width="2.8515625" style="23" customWidth="1"/>
    <col min="37" max="38" width="3.140625" style="23" customWidth="1"/>
    <col min="39" max="39" width="2.8515625" style="23" customWidth="1"/>
    <col min="40" max="40" width="3.57421875" style="23" customWidth="1"/>
    <col min="41" max="41" width="3.421875" style="23" customWidth="1"/>
    <col min="42" max="42" width="4.140625" style="23" customWidth="1"/>
    <col min="43" max="16384" width="9.140625" style="23" customWidth="1"/>
  </cols>
  <sheetData>
    <row r="1" spans="1:21" ht="12.75">
      <c r="A1" s="23">
        <v>10</v>
      </c>
      <c r="B1" s="23">
        <v>9</v>
      </c>
      <c r="C1" s="23">
        <v>8</v>
      </c>
      <c r="D1" s="23">
        <v>7</v>
      </c>
      <c r="E1" s="23">
        <v>6</v>
      </c>
      <c r="F1" s="23">
        <v>5</v>
      </c>
      <c r="G1" s="23">
        <v>4</v>
      </c>
      <c r="H1" s="23">
        <v>3</v>
      </c>
      <c r="I1" s="23">
        <v>2</v>
      </c>
      <c r="J1" s="23">
        <v>1</v>
      </c>
      <c r="K1" s="23">
        <v>0</v>
      </c>
      <c r="L1" s="23">
        <v>-1</v>
      </c>
      <c r="M1" s="23">
        <v>-2</v>
      </c>
      <c r="N1" s="23">
        <v>-3</v>
      </c>
      <c r="O1" s="23">
        <v>-4</v>
      </c>
      <c r="P1" s="23">
        <v>-5</v>
      </c>
      <c r="Q1" s="23">
        <v>-6</v>
      </c>
      <c r="R1" s="23">
        <v>-7</v>
      </c>
      <c r="S1" s="23">
        <v>-8</v>
      </c>
      <c r="T1" s="23">
        <v>-9</v>
      </c>
      <c r="U1" s="23">
        <v>-10</v>
      </c>
    </row>
    <row r="2" spans="1:21" ht="12.75">
      <c r="A2" s="23">
        <f aca="true" t="shared" si="0" ref="A2:I2">IF(B2&lt;=1,1,B2-1)</f>
        <v>8</v>
      </c>
      <c r="B2" s="23">
        <f t="shared" si="0"/>
        <v>9</v>
      </c>
      <c r="C2" s="23">
        <f t="shared" si="0"/>
        <v>10</v>
      </c>
      <c r="D2" s="23">
        <f t="shared" si="0"/>
        <v>11</v>
      </c>
      <c r="E2" s="23">
        <f t="shared" si="0"/>
        <v>12</v>
      </c>
      <c r="F2" s="23">
        <f t="shared" si="0"/>
        <v>13</v>
      </c>
      <c r="G2" s="23">
        <f t="shared" si="0"/>
        <v>14</v>
      </c>
      <c r="H2" s="23">
        <f t="shared" si="0"/>
        <v>15</v>
      </c>
      <c r="I2" s="23">
        <f t="shared" si="0"/>
        <v>16</v>
      </c>
      <c r="J2" s="23">
        <f>IF(K2&lt;=1,1,K2-1)</f>
        <v>17</v>
      </c>
      <c r="K2" s="23">
        <v>18</v>
      </c>
      <c r="L2" s="23">
        <f>IF(K2&gt;=20,20,K2+1)</f>
        <v>19</v>
      </c>
      <c r="M2" s="23">
        <f aca="true" t="shared" si="1" ref="M2:U2">IF(L2&gt;=20,20,L2+1)</f>
        <v>20</v>
      </c>
      <c r="N2" s="23">
        <f t="shared" si="1"/>
        <v>20</v>
      </c>
      <c r="O2" s="23">
        <f t="shared" si="1"/>
        <v>20</v>
      </c>
      <c r="P2" s="23">
        <f t="shared" si="1"/>
        <v>20</v>
      </c>
      <c r="Q2" s="23">
        <f t="shared" si="1"/>
        <v>20</v>
      </c>
      <c r="R2" s="23">
        <f t="shared" si="1"/>
        <v>20</v>
      </c>
      <c r="S2" s="23">
        <f t="shared" si="1"/>
        <v>20</v>
      </c>
      <c r="T2" s="23">
        <f t="shared" si="1"/>
        <v>20</v>
      </c>
      <c r="U2" s="23">
        <f t="shared" si="1"/>
        <v>20</v>
      </c>
    </row>
    <row r="4" spans="1:7" ht="12.75">
      <c r="A4" s="23" t="s">
        <v>173</v>
      </c>
      <c r="C4" s="253">
        <f>I18</f>
        <v>9</v>
      </c>
      <c r="D4" s="253"/>
      <c r="F4" s="23">
        <f>C4</f>
        <v>9</v>
      </c>
      <c r="G4" s="23">
        <f>F4</f>
        <v>9</v>
      </c>
    </row>
    <row r="6" spans="1:13" ht="12.75">
      <c r="A6" s="23" t="s">
        <v>174</v>
      </c>
      <c r="C6" s="23">
        <f>'Character sheet'!C7</f>
        <v>1</v>
      </c>
      <c r="G6" s="23" t="str">
        <f>IF(C7="fighter",H14,G7)</f>
        <v>not a vaild class</v>
      </c>
      <c r="I6" s="23" t="str">
        <f>IF(C8="fighter","fighter",I7)</f>
        <v>please use standard classes</v>
      </c>
      <c r="K6" s="23" t="str">
        <f>IF(C8="Wizard","mage",K7)</f>
        <v>please use standard classes</v>
      </c>
      <c r="L6" s="23" t="str">
        <f>IF(C8="cleric","cleric",L7)</f>
        <v>please use standard classes</v>
      </c>
      <c r="M6" s="23" t="str">
        <f>IF(C8="Rogue","thief",M7)</f>
        <v>please use standard classes</v>
      </c>
    </row>
    <row r="7" spans="1:13" ht="12.75">
      <c r="A7" s="23" t="s">
        <v>175</v>
      </c>
      <c r="C7" s="253" t="str">
        <f>IF(C8="ranger","fighter",I6)</f>
        <v>please use standard classes</v>
      </c>
      <c r="D7" s="253"/>
      <c r="G7" s="23" t="str">
        <f>IF(C7="cleric",I14,G8)</f>
        <v>not a vaild class</v>
      </c>
      <c r="I7" s="23" t="str">
        <f>IF(C8="Paladin","fighter",I8)</f>
        <v>please use standard classes</v>
      </c>
      <c r="K7" s="23" t="str">
        <f>IF(C8="mage","mage",K8)</f>
        <v>please use standard classes</v>
      </c>
      <c r="L7" s="23" t="str">
        <f>IF(C8="Priest","cleric",L8)</f>
        <v>please use standard classes</v>
      </c>
      <c r="M7" s="23" t="str">
        <f>IF(C8="thief","thief",M8)</f>
        <v>please use standard classes</v>
      </c>
    </row>
    <row r="8" spans="1:13" ht="12.75">
      <c r="A8" s="23" t="s">
        <v>176</v>
      </c>
      <c r="C8" s="253">
        <f>'Character sheet'!Z5</f>
        <v>0</v>
      </c>
      <c r="D8" s="253"/>
      <c r="G8" s="23" t="str">
        <f>IF(C7="mage",J14,G9)</f>
        <v>not a vaild class</v>
      </c>
      <c r="I8" s="23" t="str">
        <f>IF(C8="Warrior","fighter",I9)</f>
        <v>please use standard classes</v>
      </c>
      <c r="K8" s="23" t="str">
        <f>IF(C8="Illusionist","mage",K9)</f>
        <v>please use standard classes</v>
      </c>
      <c r="L8" s="23" t="str">
        <f>IF(C8="Druid","cleric",L9)</f>
        <v>please use standard classes</v>
      </c>
      <c r="M8" s="23" t="str">
        <f>IF(C8="bard","thief",M9)</f>
        <v>please use standard classes</v>
      </c>
    </row>
    <row r="9" spans="3:13" ht="12.75">
      <c r="C9" s="253"/>
      <c r="D9" s="253"/>
      <c r="G9" s="23" t="str">
        <f>IF(C7="thief",K14,"not a vaild class")</f>
        <v>not a vaild class</v>
      </c>
      <c r="I9" s="23" t="str">
        <f>IF(C8="barbarian","fighter",K6)</f>
        <v>please use standard classes</v>
      </c>
      <c r="K9" s="23" t="str">
        <f>IF(C8="specialist","mage",L6)</f>
        <v>please use standard classes</v>
      </c>
      <c r="L9" s="23" t="str">
        <f>IF(C8="shaman","cleric",M6)</f>
        <v>please use standard classes</v>
      </c>
      <c r="M9" s="23" t="str">
        <f>IF(C8="ninja","thief","please use standard classes")</f>
        <v>please use standard classes</v>
      </c>
    </row>
    <row r="10" spans="3:4" ht="12.75">
      <c r="C10" s="253"/>
      <c r="D10" s="253"/>
    </row>
    <row r="11" spans="3:4" ht="12.75">
      <c r="C11" s="253"/>
      <c r="D11" s="253"/>
    </row>
    <row r="12" spans="1:3" ht="12.75">
      <c r="A12" s="23" t="s">
        <v>177</v>
      </c>
      <c r="B12" s="253">
        <f>'Character sheet'!C11</f>
        <v>1</v>
      </c>
      <c r="C12" s="253"/>
    </row>
    <row r="13" spans="2:5" ht="12.75">
      <c r="B13" s="23">
        <v>1</v>
      </c>
      <c r="D13" s="23">
        <f>IF(B12=B13,E13,D14)</f>
        <v>5</v>
      </c>
      <c r="E13" s="23">
        <v>5</v>
      </c>
    </row>
    <row r="14" spans="2:11" ht="12.75">
      <c r="B14" s="23">
        <v>2</v>
      </c>
      <c r="D14" s="23">
        <f>IF(B12=B14,E14,D15)</f>
        <v>0</v>
      </c>
      <c r="E14" s="23">
        <v>3</v>
      </c>
      <c r="H14" s="23">
        <v>1</v>
      </c>
      <c r="I14" s="23">
        <v>2</v>
      </c>
      <c r="J14" s="23">
        <v>3</v>
      </c>
      <c r="K14" s="23">
        <v>4</v>
      </c>
    </row>
    <row r="15" spans="2:5" ht="12.75">
      <c r="B15" s="23">
        <v>3</v>
      </c>
      <c r="D15" s="23">
        <f>IF(B12=B15,E15,D16)</f>
        <v>0</v>
      </c>
      <c r="E15" s="23">
        <v>3</v>
      </c>
    </row>
    <row r="16" spans="2:5" ht="12.75">
      <c r="B16" s="23">
        <v>4</v>
      </c>
      <c r="D16" s="23">
        <f>IF(B12=B16,E16,D17)</f>
        <v>0</v>
      </c>
      <c r="E16" s="23">
        <v>2</v>
      </c>
    </row>
    <row r="17" spans="2:5" ht="12.75">
      <c r="B17" s="23">
        <v>5</v>
      </c>
      <c r="D17" s="23">
        <f>IF(B12=B17,E17,D18)</f>
        <v>0</v>
      </c>
      <c r="E17" s="23">
        <v>2</v>
      </c>
    </row>
    <row r="18" spans="2:16" ht="12.75">
      <c r="B18" s="23">
        <v>6</v>
      </c>
      <c r="D18" s="23">
        <f>IF(B12=B18,E18,D19)</f>
        <v>0</v>
      </c>
      <c r="E18" s="23">
        <v>1</v>
      </c>
      <c r="H18" s="23" t="s">
        <v>178</v>
      </c>
      <c r="I18" s="23">
        <f>IF(G6=1,H19,L18)</f>
        <v>9</v>
      </c>
      <c r="K18" s="23" t="s">
        <v>179</v>
      </c>
      <c r="L18" s="23">
        <f>IF(G6=3,K19,N18)</f>
        <v>9</v>
      </c>
      <c r="M18" s="23" t="s">
        <v>180</v>
      </c>
      <c r="N18" s="23">
        <f>IF(G6=4,M19,P18)</f>
        <v>9</v>
      </c>
      <c r="O18" s="23" t="s">
        <v>181</v>
      </c>
      <c r="P18" s="23">
        <f>IF(G6=2,O19,9)</f>
        <v>9</v>
      </c>
    </row>
    <row r="19" spans="2:42" ht="12.75">
      <c r="B19" s="23">
        <v>7</v>
      </c>
      <c r="D19" s="23">
        <f>IF(B12=B19,E19,D20)</f>
        <v>0</v>
      </c>
      <c r="E19" s="23">
        <v>1</v>
      </c>
      <c r="H19" s="23">
        <f>IF(C6=1,W22,H20)</f>
        <v>20</v>
      </c>
      <c r="K19" s="23">
        <f>IF(C6=1,W23,K20)</f>
        <v>20</v>
      </c>
      <c r="M19" s="23">
        <f>IF(C6=1,W21,M20)</f>
        <v>20</v>
      </c>
      <c r="O19" s="23">
        <f>IF(C6=1,W20,O20)</f>
        <v>20</v>
      </c>
      <c r="V19" s="23" t="s">
        <v>182</v>
      </c>
      <c r="W19" s="23">
        <v>1</v>
      </c>
      <c r="X19" s="23">
        <v>2</v>
      </c>
      <c r="Y19" s="23">
        <v>3</v>
      </c>
      <c r="Z19" s="23">
        <v>4</v>
      </c>
      <c r="AA19" s="23">
        <v>5</v>
      </c>
      <c r="AB19" s="23">
        <v>6</v>
      </c>
      <c r="AC19" s="23">
        <v>7</v>
      </c>
      <c r="AD19" s="23">
        <v>8</v>
      </c>
      <c r="AE19" s="23">
        <v>9</v>
      </c>
      <c r="AF19" s="23">
        <v>10</v>
      </c>
      <c r="AG19" s="23">
        <v>11</v>
      </c>
      <c r="AH19" s="23">
        <v>12</v>
      </c>
      <c r="AI19" s="23">
        <v>13</v>
      </c>
      <c r="AJ19" s="23">
        <v>14</v>
      </c>
      <c r="AK19" s="23">
        <v>15</v>
      </c>
      <c r="AL19" s="23">
        <v>16</v>
      </c>
      <c r="AM19" s="23">
        <v>17</v>
      </c>
      <c r="AN19" s="23">
        <v>18</v>
      </c>
      <c r="AO19" s="23">
        <v>19</v>
      </c>
      <c r="AP19" s="23">
        <v>20</v>
      </c>
    </row>
    <row r="20" spans="2:42" ht="12.75">
      <c r="B20" s="23">
        <v>8</v>
      </c>
      <c r="D20" s="23">
        <f>IF(B12=B20,E20,D21)</f>
        <v>0</v>
      </c>
      <c r="E20" s="23">
        <v>0</v>
      </c>
      <c r="H20" s="23">
        <f>IF(C6=2,X22,H21)</f>
        <v>20</v>
      </c>
      <c r="K20" s="23">
        <f>IF(C6=2,X23,K21)</f>
        <v>20</v>
      </c>
      <c r="M20" s="23">
        <f>IF(C6=2,X21,M21)</f>
        <v>20</v>
      </c>
      <c r="O20" s="23">
        <f>IF(C6=2,X20,O21)</f>
        <v>20</v>
      </c>
      <c r="V20" s="23" t="s">
        <v>183</v>
      </c>
      <c r="W20" s="23">
        <v>20</v>
      </c>
      <c r="X20" s="23">
        <v>20</v>
      </c>
      <c r="Y20" s="23">
        <v>20</v>
      </c>
      <c r="Z20" s="23">
        <v>18</v>
      </c>
      <c r="AA20" s="23">
        <v>18</v>
      </c>
      <c r="AB20" s="23">
        <v>18</v>
      </c>
      <c r="AC20" s="23">
        <v>16</v>
      </c>
      <c r="AD20" s="23">
        <v>16</v>
      </c>
      <c r="AE20" s="23">
        <v>16</v>
      </c>
      <c r="AF20" s="23">
        <v>14</v>
      </c>
      <c r="AG20" s="23">
        <v>14</v>
      </c>
      <c r="AH20" s="23">
        <v>14</v>
      </c>
      <c r="AI20" s="23">
        <v>12</v>
      </c>
      <c r="AJ20" s="23">
        <v>12</v>
      </c>
      <c r="AK20" s="23">
        <v>12</v>
      </c>
      <c r="AL20" s="23">
        <v>10</v>
      </c>
      <c r="AM20" s="23">
        <v>10</v>
      </c>
      <c r="AN20" s="23">
        <v>10</v>
      </c>
      <c r="AO20" s="23">
        <v>8</v>
      </c>
      <c r="AP20" s="23">
        <v>8</v>
      </c>
    </row>
    <row r="21" spans="2:42" ht="12.75">
      <c r="B21" s="23">
        <v>9</v>
      </c>
      <c r="D21" s="23">
        <f>IF(B12=B21,E21,D22)</f>
        <v>0</v>
      </c>
      <c r="E21" s="23">
        <v>0</v>
      </c>
      <c r="H21" s="23">
        <f>IF(C6=3,Y22,H22)</f>
        <v>20</v>
      </c>
      <c r="K21" s="23">
        <f>IF(C6=3,Y23,K22)</f>
        <v>20</v>
      </c>
      <c r="M21" s="23">
        <f>IF(C6=3,Y21,M22)</f>
        <v>20</v>
      </c>
      <c r="O21" s="23">
        <f>IF(C6=3,Y20,O22)</f>
        <v>20</v>
      </c>
      <c r="V21" s="23" t="s">
        <v>184</v>
      </c>
      <c r="W21" s="23">
        <v>20</v>
      </c>
      <c r="X21" s="23">
        <v>20</v>
      </c>
      <c r="Y21" s="23">
        <v>19</v>
      </c>
      <c r="Z21" s="23">
        <v>19</v>
      </c>
      <c r="AA21" s="23">
        <v>18</v>
      </c>
      <c r="AB21" s="23">
        <v>18</v>
      </c>
      <c r="AC21" s="23">
        <v>17</v>
      </c>
      <c r="AD21" s="23">
        <v>17</v>
      </c>
      <c r="AE21" s="23">
        <v>16</v>
      </c>
      <c r="AF21" s="23">
        <v>16</v>
      </c>
      <c r="AG21" s="23">
        <v>15</v>
      </c>
      <c r="AH21" s="23">
        <v>15</v>
      </c>
      <c r="AI21" s="23">
        <v>14</v>
      </c>
      <c r="AJ21" s="23">
        <v>14</v>
      </c>
      <c r="AK21" s="23">
        <v>13</v>
      </c>
      <c r="AL21" s="23">
        <v>13</v>
      </c>
      <c r="AM21" s="23">
        <v>12</v>
      </c>
      <c r="AN21" s="23">
        <v>12</v>
      </c>
      <c r="AO21" s="23">
        <v>11</v>
      </c>
      <c r="AP21" s="23">
        <v>11</v>
      </c>
    </row>
    <row r="22" spans="2:42" ht="12.75">
      <c r="B22" s="23">
        <v>10</v>
      </c>
      <c r="D22" s="23">
        <f>IF(B12=B22,E22,D23)</f>
        <v>0</v>
      </c>
      <c r="E22" s="23">
        <v>0</v>
      </c>
      <c r="H22" s="23">
        <f>IF(C6=4,Z22,H23)</f>
        <v>20</v>
      </c>
      <c r="K22" s="23">
        <f>IF(C6=4,Z23,K23)</f>
        <v>20</v>
      </c>
      <c r="M22" s="23">
        <f>IF(C6=4,Z21,M23)</f>
        <v>20</v>
      </c>
      <c r="O22" s="23">
        <f>IF(C6=4,Z20,O23)</f>
        <v>20</v>
      </c>
      <c r="V22" s="23" t="s">
        <v>185</v>
      </c>
      <c r="W22" s="23">
        <v>20</v>
      </c>
      <c r="X22" s="23">
        <v>19</v>
      </c>
      <c r="Y22" s="23">
        <v>18</v>
      </c>
      <c r="Z22" s="23">
        <v>17</v>
      </c>
      <c r="AA22" s="23">
        <v>16</v>
      </c>
      <c r="AB22" s="23">
        <v>15</v>
      </c>
      <c r="AC22" s="23">
        <v>14</v>
      </c>
      <c r="AD22" s="23">
        <v>13</v>
      </c>
      <c r="AE22" s="23">
        <v>12</v>
      </c>
      <c r="AF22" s="23">
        <v>11</v>
      </c>
      <c r="AG22" s="23">
        <v>10</v>
      </c>
      <c r="AH22" s="23">
        <v>9</v>
      </c>
      <c r="AI22" s="23">
        <v>8</v>
      </c>
      <c r="AJ22" s="23">
        <v>7</v>
      </c>
      <c r="AK22" s="23">
        <v>6</v>
      </c>
      <c r="AL22" s="23">
        <v>5</v>
      </c>
      <c r="AM22" s="23">
        <v>4</v>
      </c>
      <c r="AN22" s="23">
        <v>3</v>
      </c>
      <c r="AO22" s="23">
        <v>2</v>
      </c>
      <c r="AP22" s="23">
        <v>1</v>
      </c>
    </row>
    <row r="23" spans="2:42" ht="12.75">
      <c r="B23" s="23">
        <v>11</v>
      </c>
      <c r="D23" s="23">
        <f>IF(B12=B23,E23,D24)</f>
        <v>0</v>
      </c>
      <c r="E23" s="23">
        <v>0</v>
      </c>
      <c r="H23" s="23">
        <f>IF(C6=5,AA22,H24)</f>
        <v>20</v>
      </c>
      <c r="K23" s="23">
        <f>IF(C6=5,AA23,K24)</f>
        <v>20</v>
      </c>
      <c r="M23" s="23">
        <f>IF(C6=5,AA21,M24)</f>
        <v>20</v>
      </c>
      <c r="O23" s="23">
        <f>IF(C6=5,AA20,O24)</f>
        <v>20</v>
      </c>
      <c r="V23" s="23" t="s">
        <v>186</v>
      </c>
      <c r="W23" s="23">
        <v>20</v>
      </c>
      <c r="X23" s="23">
        <v>20</v>
      </c>
      <c r="Y23" s="23">
        <v>20</v>
      </c>
      <c r="Z23" s="23">
        <v>19</v>
      </c>
      <c r="AA23" s="23">
        <v>19</v>
      </c>
      <c r="AB23" s="23">
        <v>19</v>
      </c>
      <c r="AC23" s="23">
        <v>18</v>
      </c>
      <c r="AD23" s="23">
        <v>18</v>
      </c>
      <c r="AE23" s="23">
        <v>18</v>
      </c>
      <c r="AF23" s="23">
        <v>17</v>
      </c>
      <c r="AG23" s="23">
        <v>17</v>
      </c>
      <c r="AH23" s="23">
        <v>17</v>
      </c>
      <c r="AI23" s="23">
        <v>16</v>
      </c>
      <c r="AJ23" s="23">
        <v>16</v>
      </c>
      <c r="AK23" s="23">
        <v>16</v>
      </c>
      <c r="AL23" s="23">
        <v>15</v>
      </c>
      <c r="AM23" s="23">
        <v>15</v>
      </c>
      <c r="AN23" s="23">
        <v>15</v>
      </c>
      <c r="AO23" s="23">
        <v>14</v>
      </c>
      <c r="AP23" s="23">
        <v>14</v>
      </c>
    </row>
    <row r="24" spans="2:15" ht="12.75">
      <c r="B24" s="23">
        <v>12</v>
      </c>
      <c r="D24" s="23">
        <f>IF(B12=B24,E24,D25)</f>
        <v>0</v>
      </c>
      <c r="E24" s="23">
        <v>0</v>
      </c>
      <c r="H24" s="23">
        <f>IF(C6=6,AB22,H25)</f>
        <v>20</v>
      </c>
      <c r="K24" s="23">
        <f>IF(C6=6,AB23,K25)</f>
        <v>20</v>
      </c>
      <c r="M24" s="23">
        <f>IF(C6=6,AB21,M25)</f>
        <v>20</v>
      </c>
      <c r="O24" s="23">
        <f>IF(C6=6,AB20,O25)</f>
        <v>20</v>
      </c>
    </row>
    <row r="25" spans="2:15" ht="12.75">
      <c r="B25" s="23">
        <v>13</v>
      </c>
      <c r="D25" s="23">
        <f>IF(B12=B25,E25,D26)</f>
        <v>0</v>
      </c>
      <c r="E25" s="23">
        <v>0</v>
      </c>
      <c r="H25" s="23">
        <f>IF(D6=7,AC22,H26)</f>
        <v>20</v>
      </c>
      <c r="K25" s="23">
        <f>IF(C6=7,AC23,K26)</f>
        <v>20</v>
      </c>
      <c r="M25" s="23">
        <f>IF(C6=7,AC21,M26)</f>
        <v>20</v>
      </c>
      <c r="O25" s="23">
        <f>IF(C6=7,AC20,O26)</f>
        <v>20</v>
      </c>
    </row>
    <row r="26" spans="2:15" ht="12.75">
      <c r="B26" s="23">
        <v>14</v>
      </c>
      <c r="D26" s="23">
        <f>IF(B12=B26,E26,D27)</f>
        <v>0</v>
      </c>
      <c r="E26" s="23">
        <v>0</v>
      </c>
      <c r="H26" s="23">
        <f>IF(C6=8,AD22,H27)</f>
        <v>20</v>
      </c>
      <c r="K26" s="23">
        <f>IF(C6=8,AD23,K27)</f>
        <v>20</v>
      </c>
      <c r="M26" s="23">
        <f>IF(C6=8,AD21,M27)</f>
        <v>20</v>
      </c>
      <c r="O26" s="23">
        <f>IF(C6=8,AD20,O27)</f>
        <v>20</v>
      </c>
    </row>
    <row r="27" spans="2:15" ht="12.75">
      <c r="B27" s="23">
        <v>15</v>
      </c>
      <c r="D27" s="23">
        <f>IF(B12=B27,E27,D28)</f>
        <v>0</v>
      </c>
      <c r="E27" s="23">
        <v>0</v>
      </c>
      <c r="H27" s="23">
        <f>IF(C6=9,AE22,H28)</f>
        <v>20</v>
      </c>
      <c r="K27" s="23">
        <f>IF(C6=9,AE23,K28)</f>
        <v>20</v>
      </c>
      <c r="M27" s="23">
        <f>IF(C6=9,AE21,M28)</f>
        <v>20</v>
      </c>
      <c r="O27" s="23">
        <f>IF(D6=9,AE20,O28)</f>
        <v>20</v>
      </c>
    </row>
    <row r="28" spans="2:15" ht="12.75">
      <c r="B28" s="23">
        <v>16</v>
      </c>
      <c r="D28" s="23">
        <f>IF(B12=B28,E28,D29)</f>
        <v>0</v>
      </c>
      <c r="E28" s="23">
        <v>0</v>
      </c>
      <c r="H28" s="23">
        <f>IF(C6=10,AF22,H29)</f>
        <v>20</v>
      </c>
      <c r="K28" s="23">
        <f>IF(C6=10,AF23,K29)</f>
        <v>20</v>
      </c>
      <c r="M28" s="23">
        <f>IF(C6=10,AF21,M29)</f>
        <v>20</v>
      </c>
      <c r="O28" s="23">
        <f>IF(C6=10,AF20,O29)</f>
        <v>20</v>
      </c>
    </row>
    <row r="29" spans="2:15" ht="12.75">
      <c r="B29" s="23">
        <v>17</v>
      </c>
      <c r="D29" s="23">
        <f>IF(B12=B29,E29,D30)</f>
        <v>0</v>
      </c>
      <c r="E29" s="23">
        <v>-1</v>
      </c>
      <c r="H29" s="23">
        <f>IF(C6=11,AG22,H30)</f>
        <v>20</v>
      </c>
      <c r="K29" s="23">
        <f>IF(C6=11,AG23,K30)</f>
        <v>20</v>
      </c>
      <c r="M29" s="23">
        <f>IF(C6=11,AG21,M30)</f>
        <v>20</v>
      </c>
      <c r="O29" s="23">
        <f>IF(C6=11,AG20,O30)</f>
        <v>20</v>
      </c>
    </row>
    <row r="30" spans="2:15" ht="12.75">
      <c r="B30" s="23">
        <v>18</v>
      </c>
      <c r="D30" s="23">
        <f>IF(B12=B30,E30,D31)</f>
        <v>0</v>
      </c>
      <c r="E30" s="23">
        <v>-1</v>
      </c>
      <c r="H30" s="23">
        <f>IF(C6=12,AH22,H31)</f>
        <v>20</v>
      </c>
      <c r="K30" s="23">
        <f>IF(C6=12,AH23,K31)</f>
        <v>20</v>
      </c>
      <c r="M30" s="23">
        <f>IF(C6=12,AH21,M31)</f>
        <v>20</v>
      </c>
      <c r="O30" s="23">
        <f>IF(C6=12,AH20,O31)</f>
        <v>20</v>
      </c>
    </row>
    <row r="31" spans="2:15" ht="12.75">
      <c r="B31" s="23" t="s">
        <v>52</v>
      </c>
      <c r="D31" s="23">
        <f>IF(B12=B31,E31,D32)</f>
        <v>0</v>
      </c>
      <c r="E31" s="23">
        <v>-1</v>
      </c>
      <c r="H31" s="23">
        <f>IF(C6=13,AI22,H32)</f>
        <v>20</v>
      </c>
      <c r="K31" s="23">
        <f>IF(C6=13,AI23,K32)</f>
        <v>20</v>
      </c>
      <c r="M31" s="23">
        <f>IF(C6=13,AI21,M32)</f>
        <v>20</v>
      </c>
      <c r="O31" s="23">
        <f>IF(C6=13,AI20,O32)</f>
        <v>20</v>
      </c>
    </row>
    <row r="32" spans="2:15" ht="12.75">
      <c r="B32" s="23" t="s">
        <v>53</v>
      </c>
      <c r="D32" s="23">
        <f>IF(B12=B32,E32,D33)</f>
        <v>0</v>
      </c>
      <c r="E32" s="23">
        <v>-2</v>
      </c>
      <c r="H32" s="23">
        <f>IF(C6=14,AJ22,H33)</f>
        <v>20</v>
      </c>
      <c r="K32" s="23">
        <f>IF(C6=14,AJ23,K33)</f>
        <v>20</v>
      </c>
      <c r="M32" s="23">
        <f>IF(C6=14,AJ21,M33)</f>
        <v>20</v>
      </c>
      <c r="O32" s="23">
        <f>IF(C6=14,AI20,O33)</f>
        <v>20</v>
      </c>
    </row>
    <row r="33" spans="2:15" ht="12.75">
      <c r="B33" s="23" t="s">
        <v>54</v>
      </c>
      <c r="D33" s="23">
        <f>IF(B12=B33,E33,D34)</f>
        <v>0</v>
      </c>
      <c r="E33" s="23">
        <v>-2</v>
      </c>
      <c r="H33" s="23">
        <f>IF(C6=15,AK22,H34)</f>
        <v>20</v>
      </c>
      <c r="K33" s="23">
        <f>IF(C6=15,AK23,K34)</f>
        <v>20</v>
      </c>
      <c r="M33" s="23">
        <f>IF(C6=15,AK21,M34)</f>
        <v>20</v>
      </c>
      <c r="O33" s="23">
        <f>IF(C6=15,AK20,O34)</f>
        <v>20</v>
      </c>
    </row>
    <row r="34" spans="2:15" ht="12.75">
      <c r="B34" s="23" t="s">
        <v>55</v>
      </c>
      <c r="D34" s="23">
        <f>IF(B12=B34,E34,D35)</f>
        <v>0</v>
      </c>
      <c r="E34" s="23">
        <v>-2</v>
      </c>
      <c r="H34" s="23">
        <f>IF(C6=16,AL22,H35)</f>
        <v>20</v>
      </c>
      <c r="K34" s="23">
        <f>IF(C6=16,AL23,K35)</f>
        <v>20</v>
      </c>
      <c r="M34" s="23">
        <f>IF(C6=16,AL21,M35)</f>
        <v>20</v>
      </c>
      <c r="O34" s="23">
        <f>IF(C6=16,AL20,O35)</f>
        <v>20</v>
      </c>
    </row>
    <row r="35" spans="2:15" ht="12.75">
      <c r="B35" s="23" t="s">
        <v>56</v>
      </c>
      <c r="D35" s="23">
        <f>IF(B12=B35,E35,D36)</f>
        <v>0</v>
      </c>
      <c r="E35" s="23">
        <v>-3</v>
      </c>
      <c r="H35" s="23">
        <f>IF(C6=17,AM22,H36)</f>
        <v>20</v>
      </c>
      <c r="K35" s="23">
        <f>IF(C6=17,AM23,K36)</f>
        <v>20</v>
      </c>
      <c r="M35" s="23">
        <f>IF(C6=17,AM21,M36)</f>
        <v>20</v>
      </c>
      <c r="O35" s="23">
        <f>IF(C6=17,AM20,O36)</f>
        <v>20</v>
      </c>
    </row>
    <row r="36" spans="2:15" ht="12.75">
      <c r="B36" s="23">
        <v>19</v>
      </c>
      <c r="D36" s="23">
        <f>IF(B12=B36,E36,D37)</f>
        <v>0</v>
      </c>
      <c r="E36" s="23">
        <v>-3</v>
      </c>
      <c r="H36" s="23">
        <f>IF(C6=18,AN22,H37)</f>
        <v>20</v>
      </c>
      <c r="K36" s="23">
        <f>IF(C6=18,AN23,K37)</f>
        <v>20</v>
      </c>
      <c r="M36" s="23">
        <f>IF(C6=18,AN21,M37)</f>
        <v>20</v>
      </c>
      <c r="O36" s="23">
        <f>IF(C6=18,AN20,O37)</f>
        <v>20</v>
      </c>
    </row>
    <row r="37" spans="2:15" ht="12.75">
      <c r="B37" s="23">
        <v>20</v>
      </c>
      <c r="D37" s="23">
        <f>IF(B12=B37,E37,D38)</f>
        <v>0</v>
      </c>
      <c r="E37" s="23">
        <v>-3</v>
      </c>
      <c r="H37" s="23">
        <f>IF(C6=19,AO22,H38)</f>
        <v>20</v>
      </c>
      <c r="K37" s="23">
        <f>IF(C6=19,AO23,K38)</f>
        <v>20</v>
      </c>
      <c r="M37" s="23">
        <f>IF(C6=19,AO21,M38)</f>
        <v>20</v>
      </c>
      <c r="O37" s="23">
        <f>IF(C6=19,AO20,O38)</f>
        <v>20</v>
      </c>
    </row>
    <row r="38" spans="2:15" ht="12.75">
      <c r="B38" s="23">
        <v>21</v>
      </c>
      <c r="D38" s="23">
        <f>IF(B12=B38,E38,D39)</f>
        <v>0</v>
      </c>
      <c r="E38" s="23">
        <v>-4</v>
      </c>
      <c r="H38" s="23">
        <f>IF(C6=20,AP22,20)</f>
        <v>20</v>
      </c>
      <c r="K38" s="23">
        <f>IF(C6=20,AP23,20)</f>
        <v>20</v>
      </c>
      <c r="M38" s="23">
        <f>IF(C6=20,AP21,20)</f>
        <v>20</v>
      </c>
      <c r="O38" s="23">
        <f>IF(C6=20,AP20,20)</f>
        <v>20</v>
      </c>
    </row>
    <row r="39" spans="2:5" ht="12.75">
      <c r="B39" s="23">
        <v>22</v>
      </c>
      <c r="D39" s="23">
        <f>IF(B12=B39,E39,D40)</f>
        <v>0</v>
      </c>
      <c r="E39" s="23">
        <v>-4</v>
      </c>
    </row>
    <row r="40" spans="2:5" ht="12.75">
      <c r="B40" s="23">
        <v>23</v>
      </c>
      <c r="D40" s="23">
        <f>IF(B12=B40,E40,D41)</f>
        <v>0</v>
      </c>
      <c r="E40" s="23">
        <v>-5</v>
      </c>
    </row>
    <row r="41" spans="2:5" ht="12.75">
      <c r="B41" s="23">
        <v>24</v>
      </c>
      <c r="D41" s="23">
        <f>IF(B12=B41,E41,D42)</f>
        <v>0</v>
      </c>
      <c r="E41" s="23">
        <v>-6</v>
      </c>
    </row>
    <row r="42" spans="2:5" ht="12.75">
      <c r="B42" s="23">
        <v>25</v>
      </c>
      <c r="D42" s="23">
        <f>IF(B12=B42,E42,D43)</f>
        <v>0</v>
      </c>
      <c r="E42" s="23">
        <v>-7</v>
      </c>
    </row>
  </sheetData>
  <mergeCells count="7">
    <mergeCell ref="C10:D10"/>
    <mergeCell ref="C11:D11"/>
    <mergeCell ref="B12:C12"/>
    <mergeCell ref="C4:D4"/>
    <mergeCell ref="C7:D7"/>
    <mergeCell ref="C8:D8"/>
    <mergeCell ref="C9:D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4:W31"/>
  <sheetViews>
    <sheetView workbookViewId="0" topLeftCell="A6">
      <selection activeCell="D23" sqref="D23"/>
    </sheetView>
  </sheetViews>
  <sheetFormatPr defaultColWidth="9.140625" defaultRowHeight="12.75"/>
  <cols>
    <col min="1" max="78" width="5.7109375" style="0" customWidth="1"/>
  </cols>
  <sheetData>
    <row r="4" spans="1:17" ht="12.75">
      <c r="A4">
        <f>IF('Character sheet'!R5=0,1,A13)</f>
        <v>1</v>
      </c>
      <c r="D4" s="23" t="str">
        <f>IF(Sheet3!C7="fighter",D21,D5)</f>
        <v>not a vaild class</v>
      </c>
      <c r="E4" s="23"/>
      <c r="F4" s="23" t="str">
        <f>IF(Sheet3!C8="fighter","fighter",F5)</f>
        <v>please use standard classes</v>
      </c>
      <c r="G4" s="23"/>
      <c r="H4" s="23" t="str">
        <f>IF(Sheet3!C8="Wizard","mage",H5)</f>
        <v>please use standard classes</v>
      </c>
      <c r="I4" s="23" t="str">
        <f>IF(Sheet3!C8="cleric","cleric",I5)</f>
        <v>please use standard classes</v>
      </c>
      <c r="J4" s="23" t="str">
        <f>IF(Sheet3!C8="Rogue","thief",J5)</f>
        <v>please use standard classes</v>
      </c>
      <c r="K4" s="23"/>
      <c r="L4" s="23"/>
      <c r="M4" s="23"/>
      <c r="N4" s="23"/>
      <c r="O4" s="23" t="str">
        <f>IF(D4=1,1,O5)</f>
        <v>invalid</v>
      </c>
      <c r="P4" s="23"/>
      <c r="Q4">
        <v>1</v>
      </c>
    </row>
    <row r="5" spans="1:17" ht="12.75">
      <c r="A5">
        <f>IF('Character sheet'!V5=0,2,B13)</f>
        <v>2</v>
      </c>
      <c r="D5" s="23" t="str">
        <f>IF(Sheet3!C8="cleric",F21,D6)</f>
        <v>not a vaild class</v>
      </c>
      <c r="E5" s="23"/>
      <c r="F5" s="23" t="str">
        <f>IF(Sheet3!C8="Paladin","fighter",F6)</f>
        <v>please use standard classes</v>
      </c>
      <c r="G5" s="23"/>
      <c r="H5" s="23" t="str">
        <f>IF(Sheet3!C8="mage","mage",H6)</f>
        <v>please use standard classes</v>
      </c>
      <c r="I5" s="23" t="str">
        <f>IF(Sheet3!C8="Priest","cleric",I6)</f>
        <v>please use standard classes</v>
      </c>
      <c r="J5" s="23" t="str">
        <f>IF(Sheet3!C8="thief","thief",J6)</f>
        <v>please use standard classes</v>
      </c>
      <c r="K5" s="23"/>
      <c r="L5" s="23"/>
      <c r="M5" s="23"/>
      <c r="N5" s="23"/>
      <c r="O5" s="23" t="str">
        <f>IF(D9=1,1,O6)</f>
        <v>invalid</v>
      </c>
      <c r="P5" s="23"/>
      <c r="Q5">
        <v>2</v>
      </c>
    </row>
    <row r="6" spans="1:17" ht="12.75">
      <c r="A6">
        <f>IF('Character sheet'!Z5=0,3,C13)</f>
        <v>3</v>
      </c>
      <c r="D6" s="23" t="str">
        <f>IF(Sheet3!C8="mage",E21,D7)</f>
        <v>not a vaild class</v>
      </c>
      <c r="E6" s="23"/>
      <c r="F6" s="23" t="str">
        <f>IF(Sheet3!C8="Warrior","fighter",F7)</f>
        <v>please use standard classes</v>
      </c>
      <c r="G6" s="23"/>
      <c r="H6" s="23" t="str">
        <f>IF(Sheet3!C8="Illusionist","mage",H7)</f>
        <v>please use standard classes</v>
      </c>
      <c r="I6" s="23" t="str">
        <f>IF(Sheet3!C8="Druid","cleric",I7)</f>
        <v>please use standard classes</v>
      </c>
      <c r="J6" s="23" t="str">
        <f>IF(Sheet3!C8="bard","thief",J7)</f>
        <v>please use standard classes</v>
      </c>
      <c r="K6" s="23"/>
      <c r="L6" s="23"/>
      <c r="M6" s="23"/>
      <c r="N6" s="23"/>
      <c r="O6" s="23" t="str">
        <f>IF(D14=1,1,O7)</f>
        <v>invalid</v>
      </c>
      <c r="P6" s="23"/>
      <c r="Q6">
        <v>3</v>
      </c>
    </row>
    <row r="7" spans="4:17" ht="12.75">
      <c r="D7" s="23" t="str">
        <f>IF(Sheet3!C8="thief",G21,"not a vaild class")</f>
        <v>not a vaild class</v>
      </c>
      <c r="E7" s="23"/>
      <c r="F7" s="23" t="str">
        <f>IF(Sheet3!C8="barbarian","fighter",H4)</f>
        <v>please use standard classes</v>
      </c>
      <c r="G7" s="23"/>
      <c r="H7" s="23" t="str">
        <f>IF(Sheet3!C8="specialist","mage",I4)</f>
        <v>please use standard classes</v>
      </c>
      <c r="I7" s="23" t="str">
        <f>IF(Sheet3!C8="shaman","cleric",J4)</f>
        <v>please use standard classes</v>
      </c>
      <c r="J7" s="23" t="str">
        <f>IF(Sheet3!C8="ninja","thief","please use standard classes")</f>
        <v>please use standard classes</v>
      </c>
      <c r="K7" s="23"/>
      <c r="L7" s="23"/>
      <c r="M7" s="23"/>
      <c r="N7" s="23"/>
      <c r="O7" s="23" t="str">
        <f>IF(D4=2,2,O8)</f>
        <v>invalid</v>
      </c>
      <c r="P7" s="23"/>
      <c r="Q7">
        <v>11</v>
      </c>
    </row>
    <row r="8" spans="15:17" ht="12.75">
      <c r="O8" t="str">
        <f>IF(D9=2,2,O9)</f>
        <v>invalid</v>
      </c>
      <c r="Q8">
        <v>22</v>
      </c>
    </row>
    <row r="9" spans="4:17" ht="12.75">
      <c r="D9" s="23" t="str">
        <f>IF(Sheet4!C8="fighter",D19,D10)</f>
        <v>not a vaild class</v>
      </c>
      <c r="E9" s="23"/>
      <c r="F9" s="23" t="str">
        <f>IF(Sheet4!C8="fighter","fighter",F10)</f>
        <v>please use standard classes</v>
      </c>
      <c r="G9" s="23"/>
      <c r="H9" s="23" t="str">
        <f>IF(Sheet4!C8="Wizard","mage",H10)</f>
        <v>please use standard classes</v>
      </c>
      <c r="I9" s="23" t="str">
        <f>IF(Sheet4!C8="cleric","cleric",I10)</f>
        <v>please use standard classes</v>
      </c>
      <c r="J9" s="23" t="str">
        <f>IF(Sheet4!C8="Rogue","thief",J10)</f>
        <v>please use standard classes</v>
      </c>
      <c r="K9" s="23"/>
      <c r="L9" s="23"/>
      <c r="M9" s="23"/>
      <c r="N9" s="23"/>
      <c r="O9" t="str">
        <f>IF(D14=2,2,O10)</f>
        <v>invalid</v>
      </c>
      <c r="Q9">
        <v>33</v>
      </c>
    </row>
    <row r="10" spans="4:17" ht="12.75">
      <c r="D10" s="23" t="str">
        <f>IF(Sheet4!C8="cleric",F19,D11)</f>
        <v>not a vaild class</v>
      </c>
      <c r="E10" s="23"/>
      <c r="F10" s="23" t="str">
        <f>IF(Sheet4!C8="Paladin","fighter",F11)</f>
        <v>please use standard classes</v>
      </c>
      <c r="G10" s="23"/>
      <c r="H10" s="23" t="str">
        <f>IF(Sheet4!C8="mage","mage",H11)</f>
        <v>please use standard classes</v>
      </c>
      <c r="I10" s="23" t="str">
        <f>IF(Sheet4!C8="Priest","cleric",I11)</f>
        <v>please use standard classes</v>
      </c>
      <c r="J10" s="23" t="str">
        <f>IF(Sheet4!C8="thief","thief",J11)</f>
        <v>please use standard classes</v>
      </c>
      <c r="K10" s="23"/>
      <c r="L10" s="23"/>
      <c r="M10" s="23"/>
      <c r="N10" s="23"/>
      <c r="O10" s="23" t="str">
        <f>IF(D4=3,3,O11)</f>
        <v>invalid</v>
      </c>
      <c r="P10" s="23"/>
      <c r="Q10">
        <v>111</v>
      </c>
    </row>
    <row r="11" spans="4:17" ht="12.75">
      <c r="D11" s="23" t="str">
        <f>IF(Sheet4!C8="mage",E19,D12)</f>
        <v>not a vaild class</v>
      </c>
      <c r="E11" s="23"/>
      <c r="F11" s="23" t="str">
        <f>IF(Sheet4!C8="Warrior","fighter",F12)</f>
        <v>please use standard classes</v>
      </c>
      <c r="G11" s="23"/>
      <c r="H11" s="23" t="str">
        <f>IF(Sheet4!C8="Illusionist","mage",H12)</f>
        <v>please use standard classes</v>
      </c>
      <c r="I11" s="23" t="str">
        <f>IF(Sheet4!C8="Druid","cleric",I12)</f>
        <v>please use standard classes</v>
      </c>
      <c r="J11" s="23" t="str">
        <f>IF(Sheet4!C8="bard","thief",J12)</f>
        <v>please use standard classes</v>
      </c>
      <c r="K11" s="23"/>
      <c r="L11" s="23"/>
      <c r="M11" s="23"/>
      <c r="N11" s="23"/>
      <c r="O11" s="23" t="str">
        <f>IF(D9=3,3,O12)</f>
        <v>invalid</v>
      </c>
      <c r="Q11">
        <v>222</v>
      </c>
    </row>
    <row r="12" spans="1:17" ht="12.75">
      <c r="A12" t="s">
        <v>189</v>
      </c>
      <c r="B12" t="s">
        <v>187</v>
      </c>
      <c r="C12" t="s">
        <v>188</v>
      </c>
      <c r="D12" s="23" t="str">
        <f>IF(Sheet4!C8="thief",G19,"not a vaild class")</f>
        <v>not a vaild class</v>
      </c>
      <c r="E12" s="23"/>
      <c r="F12" s="23" t="str">
        <f>IF(Sheet4!C8="barbarian","fighter",H9)</f>
        <v>please use standard classes</v>
      </c>
      <c r="G12" s="23"/>
      <c r="H12" s="23" t="str">
        <f>IF(Sheet4!C8="specialist","mage",I9)</f>
        <v>please use standard classes</v>
      </c>
      <c r="I12" s="23" t="str">
        <f>IF(Sheet4!C8="shaman","cleric",J9)</f>
        <v>please use standard classes</v>
      </c>
      <c r="J12" s="23" t="str">
        <f>IF(Sheet4!C8="ninja","thief","please use standard classes")</f>
        <v>please use standard classes</v>
      </c>
      <c r="K12" s="23"/>
      <c r="L12" s="23"/>
      <c r="M12" s="23"/>
      <c r="N12" s="23"/>
      <c r="O12" s="23" t="str">
        <f>IF(D14=3,3,O13)</f>
        <v>invalid</v>
      </c>
      <c r="P12" s="23"/>
      <c r="Q12">
        <v>333</v>
      </c>
    </row>
    <row r="13" spans="2:17" ht="12.75">
      <c r="B13">
        <v>1</v>
      </c>
      <c r="C13">
        <v>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 t="str">
        <f>IF(D4=4,4,O14)</f>
        <v>invalid</v>
      </c>
      <c r="P13" s="23"/>
      <c r="Q13">
        <v>1111</v>
      </c>
    </row>
    <row r="14" spans="4:17" ht="12.75">
      <c r="D14" s="23" t="str">
        <f>IF(Sheet5!C7="fighter",D20,D15)</f>
        <v>not a vaild class</v>
      </c>
      <c r="E14" s="23"/>
      <c r="F14" s="23" t="str">
        <f>IF(Sheet5!C8="fighter","fighter",F15)</f>
        <v>please use standard classes</v>
      </c>
      <c r="G14" s="23"/>
      <c r="H14" s="23" t="str">
        <f>IF(Sheet5!C8="Wizard","mage",H15)</f>
        <v>please use standard classes</v>
      </c>
      <c r="I14" s="23" t="str">
        <f>IF(Sheet5!C8="cleric","cleric",I15)</f>
        <v>please use standard classes</v>
      </c>
      <c r="J14" s="23" t="str">
        <f>IF(Sheet5!C8="Rogue","thief",J15)</f>
        <v>please use standard classes</v>
      </c>
      <c r="K14" s="23"/>
      <c r="L14" s="23"/>
      <c r="M14" s="23"/>
      <c r="O14" t="str">
        <f>IF(D9=4,4,O15)</f>
        <v>invalid</v>
      </c>
      <c r="Q14">
        <v>2222</v>
      </c>
    </row>
    <row r="15" spans="4:17" ht="12.75">
      <c r="D15" s="23" t="str">
        <f>IF(Sheet5!C8="cleric",F20,D16)</f>
        <v>not a vaild class</v>
      </c>
      <c r="E15" s="23"/>
      <c r="F15" s="23" t="str">
        <f>IF(Sheet5!C8="Paladin","fighter",F16)</f>
        <v>please use standard classes</v>
      </c>
      <c r="G15" s="23"/>
      <c r="H15" s="23" t="str">
        <f>IF(Sheet5!C8="mage","mage",H16)</f>
        <v>please use standard classes</v>
      </c>
      <c r="I15" s="23" t="str">
        <f>IF(Sheet5!C8="Priest","cleric",I16)</f>
        <v>please use standard classes</v>
      </c>
      <c r="J15" s="23" t="str">
        <f>IF(Sheet5!C8="thief","thief",J16)</f>
        <v>please use standard classes</v>
      </c>
      <c r="K15" s="23"/>
      <c r="L15" s="23"/>
      <c r="M15" s="23"/>
      <c r="O15" t="str">
        <f>IF(D14=4,4,"invalid")</f>
        <v>invalid</v>
      </c>
      <c r="Q15">
        <v>3333</v>
      </c>
    </row>
    <row r="16" spans="4:13" ht="12.75">
      <c r="D16" s="23" t="str">
        <f>IF(Sheet5!C8="mage",E20,D17)</f>
        <v>not a vaild class</v>
      </c>
      <c r="E16" s="23"/>
      <c r="F16" s="23" t="str">
        <f>IF(Sheet5!C8="Warrior","fighter",F17)</f>
        <v>please use standard classes</v>
      </c>
      <c r="G16" s="23"/>
      <c r="H16" s="23" t="str">
        <f>IF(Sheet5!C8="Illusionist","mage",H17)</f>
        <v>please use standard classes</v>
      </c>
      <c r="I16" s="23" t="str">
        <f>IF(Sheet5!C8="Druid","cleric",I17)</f>
        <v>please use standard classes</v>
      </c>
      <c r="J16" s="23" t="str">
        <f>IF(Sheet5!C8="bard","thief",J17)</f>
        <v>please use standard classes</v>
      </c>
      <c r="K16" s="23"/>
      <c r="L16" s="23"/>
      <c r="M16" s="23"/>
    </row>
    <row r="17" spans="4:13" ht="12.75">
      <c r="D17" s="23" t="str">
        <f>IF(Sheet5!C8="thief",G20,"not a vaild class")</f>
        <v>not a vaild class</v>
      </c>
      <c r="E17" s="23"/>
      <c r="F17" s="23" t="str">
        <f>IF(Sheet5!C8="barbarian","fighter",H14)</f>
        <v>please use standard classes</v>
      </c>
      <c r="G17" s="23"/>
      <c r="H17" s="23" t="str">
        <f>IF(Sheet5!C8="specialist","mage",I14)</f>
        <v>please use standard classes</v>
      </c>
      <c r="I17" s="23" t="str">
        <f>IF(Sheet5!C8="shaman","cleric",J14)</f>
        <v>please use standard classes</v>
      </c>
      <c r="J17" s="23" t="str">
        <f>IF(Sheet5!C8="ninja","thief","please use standard classes")</f>
        <v>please use standard classes</v>
      </c>
      <c r="K17" s="23"/>
      <c r="L17" s="23"/>
      <c r="M17" s="23"/>
    </row>
    <row r="18" spans="4:13" ht="12.75"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4:7" ht="12.75">
      <c r="D19">
        <v>1</v>
      </c>
      <c r="E19">
        <v>4</v>
      </c>
      <c r="F19">
        <v>2</v>
      </c>
      <c r="G19">
        <v>3</v>
      </c>
    </row>
    <row r="20" spans="4:7" ht="12.75">
      <c r="D20">
        <v>1</v>
      </c>
      <c r="E20">
        <v>4</v>
      </c>
      <c r="F20">
        <v>2</v>
      </c>
      <c r="G20">
        <v>3</v>
      </c>
    </row>
    <row r="21" spans="4:7" ht="12.75">
      <c r="D21">
        <v>1</v>
      </c>
      <c r="E21">
        <v>4</v>
      </c>
      <c r="F21">
        <v>2</v>
      </c>
      <c r="G21">
        <v>3</v>
      </c>
    </row>
    <row r="22" spans="4:7" ht="12.75">
      <c r="D22" t="s">
        <v>203</v>
      </c>
      <c r="E22" t="s">
        <v>204</v>
      </c>
      <c r="F22" t="s">
        <v>205</v>
      </c>
      <c r="G22" t="s">
        <v>202</v>
      </c>
    </row>
    <row r="23" spans="4:8" ht="12.75">
      <c r="D23" s="57" t="str">
        <f>IF(O4=1,D22,E23)</f>
        <v>class not set</v>
      </c>
      <c r="E23" s="57" t="str">
        <f>IF(O4=4,E22,F23)</f>
        <v>class not set</v>
      </c>
      <c r="F23" s="57" t="str">
        <f>IF(O4=2,F22,G23)</f>
        <v>class not set</v>
      </c>
      <c r="G23" s="57" t="str">
        <f>IF(O4=3,G22,"class not set")</f>
        <v>class not set</v>
      </c>
      <c r="H23" s="57"/>
    </row>
    <row r="27" spans="3:23" ht="12.75">
      <c r="C27" s="23" t="s">
        <v>182</v>
      </c>
      <c r="D27" s="23">
        <v>1</v>
      </c>
      <c r="E27" s="23">
        <v>2</v>
      </c>
      <c r="F27" s="23">
        <v>3</v>
      </c>
      <c r="G27" s="23">
        <v>4</v>
      </c>
      <c r="H27" s="23">
        <v>5</v>
      </c>
      <c r="I27" s="23">
        <v>6</v>
      </c>
      <c r="J27" s="23">
        <v>7</v>
      </c>
      <c r="K27" s="23">
        <v>8</v>
      </c>
      <c r="L27" s="23">
        <v>9</v>
      </c>
      <c r="M27" s="23">
        <v>10</v>
      </c>
      <c r="N27" s="23">
        <v>11</v>
      </c>
      <c r="O27" s="23">
        <v>12</v>
      </c>
      <c r="P27" s="23">
        <v>13</v>
      </c>
      <c r="Q27" s="23">
        <v>14</v>
      </c>
      <c r="R27" s="23">
        <v>15</v>
      </c>
      <c r="S27" s="23">
        <v>16</v>
      </c>
      <c r="T27" s="23">
        <v>17</v>
      </c>
      <c r="U27" s="23">
        <v>18</v>
      </c>
      <c r="V27" s="23">
        <v>19</v>
      </c>
      <c r="W27" s="23">
        <v>20</v>
      </c>
    </row>
    <row r="28" spans="3:23" ht="12.75">
      <c r="C28" s="23" t="s">
        <v>183</v>
      </c>
      <c r="D28" s="23">
        <v>20</v>
      </c>
      <c r="E28" s="23">
        <v>20</v>
      </c>
      <c r="F28" s="23">
        <v>20</v>
      </c>
      <c r="G28" s="23">
        <v>18</v>
      </c>
      <c r="H28" s="23">
        <v>18</v>
      </c>
      <c r="I28" s="23">
        <v>18</v>
      </c>
      <c r="J28" s="23">
        <v>16</v>
      </c>
      <c r="K28" s="23">
        <v>16</v>
      </c>
      <c r="L28" s="23">
        <v>16</v>
      </c>
      <c r="M28" s="23">
        <v>14</v>
      </c>
      <c r="N28" s="23">
        <v>14</v>
      </c>
      <c r="O28" s="23">
        <v>14</v>
      </c>
      <c r="P28" s="23">
        <v>12</v>
      </c>
      <c r="Q28" s="23">
        <v>12</v>
      </c>
      <c r="R28" s="23">
        <v>12</v>
      </c>
      <c r="S28" s="23">
        <v>10</v>
      </c>
      <c r="T28" s="23">
        <v>10</v>
      </c>
      <c r="U28" s="23">
        <v>10</v>
      </c>
      <c r="V28" s="23">
        <v>8</v>
      </c>
      <c r="W28" s="23">
        <v>8</v>
      </c>
    </row>
    <row r="29" spans="3:23" ht="12.75">
      <c r="C29" s="23" t="s">
        <v>184</v>
      </c>
      <c r="D29" s="23">
        <v>20</v>
      </c>
      <c r="E29" s="23">
        <v>20</v>
      </c>
      <c r="F29" s="23">
        <v>19</v>
      </c>
      <c r="G29" s="23">
        <v>19</v>
      </c>
      <c r="H29" s="23">
        <v>18</v>
      </c>
      <c r="I29" s="23">
        <v>18</v>
      </c>
      <c r="J29" s="23">
        <v>17</v>
      </c>
      <c r="K29" s="23">
        <v>17</v>
      </c>
      <c r="L29" s="23">
        <v>16</v>
      </c>
      <c r="M29" s="23">
        <v>16</v>
      </c>
      <c r="N29" s="23">
        <v>15</v>
      </c>
      <c r="O29" s="23">
        <v>15</v>
      </c>
      <c r="P29" s="23">
        <v>14</v>
      </c>
      <c r="Q29" s="23">
        <v>14</v>
      </c>
      <c r="R29" s="23">
        <v>13</v>
      </c>
      <c r="S29" s="23">
        <v>13</v>
      </c>
      <c r="T29" s="23">
        <v>12</v>
      </c>
      <c r="U29" s="23">
        <v>12</v>
      </c>
      <c r="V29" s="23">
        <v>11</v>
      </c>
      <c r="W29" s="23">
        <v>11</v>
      </c>
    </row>
    <row r="30" spans="3:23" ht="12.75">
      <c r="C30" s="23" t="s">
        <v>185</v>
      </c>
      <c r="D30" s="23">
        <v>20</v>
      </c>
      <c r="E30" s="23">
        <v>19</v>
      </c>
      <c r="F30" s="23">
        <v>18</v>
      </c>
      <c r="G30" s="23">
        <v>17</v>
      </c>
      <c r="H30" s="23">
        <v>16</v>
      </c>
      <c r="I30" s="23">
        <v>15</v>
      </c>
      <c r="J30" s="23">
        <v>14</v>
      </c>
      <c r="K30" s="23">
        <v>13</v>
      </c>
      <c r="L30" s="23">
        <v>12</v>
      </c>
      <c r="M30" s="23">
        <v>11</v>
      </c>
      <c r="N30" s="23">
        <v>10</v>
      </c>
      <c r="O30" s="23">
        <v>9</v>
      </c>
      <c r="P30" s="23">
        <v>8</v>
      </c>
      <c r="Q30" s="23">
        <v>7</v>
      </c>
      <c r="R30" s="23">
        <v>6</v>
      </c>
      <c r="S30" s="23">
        <v>5</v>
      </c>
      <c r="T30" s="23">
        <v>4</v>
      </c>
      <c r="U30" s="23">
        <v>3</v>
      </c>
      <c r="V30" s="23">
        <v>2</v>
      </c>
      <c r="W30" s="23">
        <v>1</v>
      </c>
    </row>
    <row r="31" spans="3:23" ht="12.75">
      <c r="C31" s="23" t="s">
        <v>186</v>
      </c>
      <c r="D31" s="23">
        <v>20</v>
      </c>
      <c r="E31" s="23">
        <v>20</v>
      </c>
      <c r="F31" s="23">
        <v>20</v>
      </c>
      <c r="G31" s="23">
        <v>19</v>
      </c>
      <c r="H31" s="23">
        <v>19</v>
      </c>
      <c r="I31" s="23">
        <v>19</v>
      </c>
      <c r="J31" s="23">
        <v>18</v>
      </c>
      <c r="K31" s="23">
        <v>18</v>
      </c>
      <c r="L31" s="23">
        <v>18</v>
      </c>
      <c r="M31" s="23">
        <v>17</v>
      </c>
      <c r="N31" s="23">
        <v>17</v>
      </c>
      <c r="O31" s="23">
        <v>17</v>
      </c>
      <c r="P31" s="23">
        <v>16</v>
      </c>
      <c r="Q31" s="23">
        <v>16</v>
      </c>
      <c r="R31" s="23">
        <v>16</v>
      </c>
      <c r="S31" s="23">
        <v>15</v>
      </c>
      <c r="T31" s="23">
        <v>15</v>
      </c>
      <c r="U31" s="23">
        <v>15</v>
      </c>
      <c r="V31" s="23">
        <v>14</v>
      </c>
      <c r="W31" s="23">
        <v>14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R48"/>
  <sheetViews>
    <sheetView workbookViewId="0" topLeftCell="A1">
      <pane xSplit="14970" topLeftCell="P1" activePane="topLeft" state="split"/>
      <selection pane="topLeft" activeCell="A3" sqref="A3"/>
      <selection pane="topRight" activeCell="P1" sqref="P1"/>
    </sheetView>
  </sheetViews>
  <sheetFormatPr defaultColWidth="9.140625" defaultRowHeight="12.75"/>
  <sheetData>
    <row r="1" ht="12.75">
      <c r="A1">
        <f>IF('Character sheet'!L5="human",A2,A3)</f>
        <v>0</v>
      </c>
    </row>
    <row r="2" ht="12.75">
      <c r="A2">
        <v>1</v>
      </c>
    </row>
    <row r="3" ht="12.75">
      <c r="A3">
        <f>'Character sheet'!R5</f>
        <v>0</v>
      </c>
    </row>
    <row r="4" spans="2:44" ht="12.75">
      <c r="B4" s="23">
        <v>10</v>
      </c>
      <c r="C4" s="23">
        <v>9</v>
      </c>
      <c r="D4" s="23">
        <v>8</v>
      </c>
      <c r="E4" s="23">
        <v>7</v>
      </c>
      <c r="F4" s="23">
        <v>6</v>
      </c>
      <c r="G4" s="23">
        <v>5</v>
      </c>
      <c r="H4" s="23">
        <v>4</v>
      </c>
      <c r="I4" s="23">
        <v>3</v>
      </c>
      <c r="J4" s="23">
        <v>2</v>
      </c>
      <c r="K4" s="23">
        <v>1</v>
      </c>
      <c r="L4" s="23">
        <v>0</v>
      </c>
      <c r="M4" s="23">
        <v>-1</v>
      </c>
      <c r="N4" s="23">
        <v>-2</v>
      </c>
      <c r="O4" s="23">
        <v>-3</v>
      </c>
      <c r="P4" s="23">
        <v>-4</v>
      </c>
      <c r="Q4" s="23">
        <v>-5</v>
      </c>
      <c r="R4" s="23">
        <v>-6</v>
      </c>
      <c r="S4" s="23">
        <v>-7</v>
      </c>
      <c r="T4" s="23">
        <v>-8</v>
      </c>
      <c r="U4" s="23">
        <v>-9</v>
      </c>
      <c r="V4" s="23">
        <v>-10</v>
      </c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2:44" ht="12.75">
      <c r="B5" s="23">
        <f aca="true" t="shared" si="0" ref="B5:I5">IF(C5&lt;=1,1,C5-1)</f>
        <v>8</v>
      </c>
      <c r="C5" s="23">
        <f t="shared" si="0"/>
        <v>9</v>
      </c>
      <c r="D5" s="23">
        <f t="shared" si="0"/>
        <v>10</v>
      </c>
      <c r="E5" s="23">
        <f t="shared" si="0"/>
        <v>11</v>
      </c>
      <c r="F5" s="23">
        <f t="shared" si="0"/>
        <v>12</v>
      </c>
      <c r="G5" s="23">
        <f t="shared" si="0"/>
        <v>13</v>
      </c>
      <c r="H5" s="23">
        <f t="shared" si="0"/>
        <v>14</v>
      </c>
      <c r="I5" s="23">
        <f t="shared" si="0"/>
        <v>15</v>
      </c>
      <c r="J5" s="23">
        <f>IF(K5&lt;=1,1,K5-1)</f>
        <v>16</v>
      </c>
      <c r="K5" s="23">
        <f>IF(L5&lt;=1,1,L5-1)</f>
        <v>17</v>
      </c>
      <c r="L5" s="23">
        <v>18</v>
      </c>
      <c r="M5" s="23">
        <f>IF(L5&gt;=20,20,L5+1)</f>
        <v>19</v>
      </c>
      <c r="N5" s="23">
        <f aca="true" t="shared" si="1" ref="N5:V5">IF(M5&gt;=20,20,M5+1)</f>
        <v>20</v>
      </c>
      <c r="O5" s="23">
        <f t="shared" si="1"/>
        <v>20</v>
      </c>
      <c r="P5" s="23">
        <f t="shared" si="1"/>
        <v>20</v>
      </c>
      <c r="Q5" s="23">
        <f t="shared" si="1"/>
        <v>20</v>
      </c>
      <c r="R5" s="23">
        <f t="shared" si="1"/>
        <v>20</v>
      </c>
      <c r="S5" s="23">
        <f t="shared" si="1"/>
        <v>20</v>
      </c>
      <c r="T5" s="23">
        <f t="shared" si="1"/>
        <v>20</v>
      </c>
      <c r="U5" s="23">
        <f t="shared" si="1"/>
        <v>20</v>
      </c>
      <c r="V5" s="23">
        <f t="shared" si="1"/>
        <v>20</v>
      </c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</row>
    <row r="6" spans="2:44" ht="12.7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</row>
    <row r="7" spans="2:44" ht="12.75">
      <c r="B7" s="23" t="s">
        <v>173</v>
      </c>
      <c r="C7" s="23"/>
      <c r="D7" s="253">
        <f>J21</f>
        <v>20</v>
      </c>
      <c r="E7" s="253"/>
      <c r="F7" s="23"/>
      <c r="G7" s="23">
        <f>D7</f>
        <v>20</v>
      </c>
      <c r="H7" s="23">
        <f>G7</f>
        <v>20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</row>
    <row r="8" spans="2:44" ht="12.7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</row>
    <row r="9" spans="2:44" ht="12.75">
      <c r="B9" s="23" t="s">
        <v>174</v>
      </c>
      <c r="C9" s="23"/>
      <c r="D9" s="23">
        <f>'Character sheet'!C7</f>
        <v>1</v>
      </c>
      <c r="E9" s="23"/>
      <c r="F9" s="23"/>
      <c r="G9" s="23"/>
      <c r="H9" s="23" t="str">
        <f>IF(D10="fighter",I17,H10)</f>
        <v>not a vaild class</v>
      </c>
      <c r="I9" s="23"/>
      <c r="J9" s="23" t="str">
        <f>IF(D11="fighter","fighter",J10)</f>
        <v>please use standard classes</v>
      </c>
      <c r="K9" s="23"/>
      <c r="L9" s="23" t="str">
        <f>IF(D11="Wizard","mage",L10)</f>
        <v>please use standard classes</v>
      </c>
      <c r="M9" s="23" t="str">
        <f>IF(D11="cleric","cleric",M10)</f>
        <v>please use standard classes</v>
      </c>
      <c r="N9" s="23" t="str">
        <f>IF(D11="Rogue","thief",N10)</f>
        <v>please use standard classes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2:44" ht="12.75">
      <c r="B10" s="23" t="s">
        <v>175</v>
      </c>
      <c r="C10" s="23"/>
      <c r="D10" s="253" t="str">
        <f>IF(D11="ranger","fighter",J9)</f>
        <v>please use standard classes</v>
      </c>
      <c r="E10" s="253"/>
      <c r="F10" s="23"/>
      <c r="G10" s="23"/>
      <c r="H10" s="23" t="str">
        <f>IF(D10="cleric",J17,H11)</f>
        <v>not a vaild class</v>
      </c>
      <c r="I10" s="23"/>
      <c r="J10" s="23" t="str">
        <f>IF(D11="Paladin","fighter",J11)</f>
        <v>please use standard classes</v>
      </c>
      <c r="K10" s="23"/>
      <c r="L10" s="23" t="str">
        <f>IF(D11="mage","mage",L11)</f>
        <v>please use standard classes</v>
      </c>
      <c r="M10" s="23" t="str">
        <f>IF(D11="Priest","cleric",M11)</f>
        <v>please use standard classes</v>
      </c>
      <c r="N10" s="23" t="str">
        <f>IF(D11="thief","thief",N11)</f>
        <v>please use standard classes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2:44" ht="12.75">
      <c r="B11" s="23" t="s">
        <v>176</v>
      </c>
      <c r="C11" s="23"/>
      <c r="D11" s="253">
        <f>A3</f>
        <v>0</v>
      </c>
      <c r="E11" s="253"/>
      <c r="F11" s="23"/>
      <c r="G11" s="23"/>
      <c r="H11" s="23" t="str">
        <f>IF(D10="mage",K17,H12)</f>
        <v>not a vaild class</v>
      </c>
      <c r="I11" s="23"/>
      <c r="J11" s="23" t="str">
        <f>IF(D11="Warrior","fighter",J12)</f>
        <v>please use standard classes</v>
      </c>
      <c r="K11" s="23"/>
      <c r="L11" s="23" t="str">
        <f>IF(D11="Illusionist","mage",L12)</f>
        <v>please use standard classes</v>
      </c>
      <c r="M11" s="23" t="str">
        <f>IF(D11="Druid","cleric",M12)</f>
        <v>please use standard classes</v>
      </c>
      <c r="N11" s="23" t="str">
        <f>IF(D11="bard","thief",N12)</f>
        <v>please use standard classes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2:44" ht="12.75">
      <c r="B12" s="23"/>
      <c r="C12" s="23"/>
      <c r="D12" s="253"/>
      <c r="E12" s="253"/>
      <c r="F12" s="23"/>
      <c r="G12" s="23"/>
      <c r="H12" s="23" t="str">
        <f>IF(D10="thief",L17,"not a vaild class")</f>
        <v>not a vaild class</v>
      </c>
      <c r="I12" s="23"/>
      <c r="J12" s="23" t="str">
        <f>IF(D11="barbarian","fighter",L9)</f>
        <v>please use standard classes</v>
      </c>
      <c r="K12" s="23"/>
      <c r="L12" s="23" t="str">
        <f>IF(D11="specialist","mage",M9)</f>
        <v>please use standard classes</v>
      </c>
      <c r="M12" s="23" t="str">
        <f>IF(D11="shaman","cleric",N9)</f>
        <v>please use standard classes</v>
      </c>
      <c r="N12" s="23" t="str">
        <f>IF(D11="ninja","thief","please use standard classes")</f>
        <v>please use standard classes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2:44" ht="12.75">
      <c r="B13" s="23"/>
      <c r="C13" s="23"/>
      <c r="D13" s="253"/>
      <c r="E13" s="25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2:44" ht="12.75">
      <c r="B14" s="23"/>
      <c r="C14" s="23"/>
      <c r="D14" s="253"/>
      <c r="E14" s="25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2:44" ht="12.75">
      <c r="B15" s="23" t="s">
        <v>177</v>
      </c>
      <c r="C15" s="253">
        <f>'Character sheet'!D14</f>
        <v>0</v>
      </c>
      <c r="D15" s="25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2:44" ht="12.75">
      <c r="B16" s="23"/>
      <c r="C16" s="23">
        <v>1</v>
      </c>
      <c r="D16" s="23"/>
      <c r="E16" s="23">
        <f>IF(C15=C16,F16,E17)</f>
        <v>0</v>
      </c>
      <c r="F16" s="23">
        <v>5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2:44" ht="12.75">
      <c r="B17" s="23"/>
      <c r="C17" s="23">
        <v>2</v>
      </c>
      <c r="D17" s="23"/>
      <c r="E17" s="23">
        <f>IF(C15=C17,F17,E18)</f>
        <v>0</v>
      </c>
      <c r="F17" s="23">
        <v>3</v>
      </c>
      <c r="G17" s="23"/>
      <c r="H17" s="23"/>
      <c r="I17" s="23">
        <v>1</v>
      </c>
      <c r="J17" s="23">
        <v>2</v>
      </c>
      <c r="K17" s="23">
        <v>3</v>
      </c>
      <c r="L17" s="23">
        <v>4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2:44" ht="12.75">
      <c r="B18" s="23"/>
      <c r="C18" s="23">
        <v>3</v>
      </c>
      <c r="D18" s="23"/>
      <c r="E18" s="23">
        <f>IF(C15=C18,F18,E19)</f>
        <v>0</v>
      </c>
      <c r="F18" s="23">
        <v>3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2:44" ht="12.75">
      <c r="B19" s="23"/>
      <c r="C19" s="23">
        <v>4</v>
      </c>
      <c r="D19" s="23"/>
      <c r="E19" s="23">
        <f>IF(C15=C19,F19,E20)</f>
        <v>0</v>
      </c>
      <c r="F19" s="23">
        <v>2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</row>
    <row r="20" spans="2:44" ht="12.75">
      <c r="B20" s="23"/>
      <c r="C20" s="23">
        <v>5</v>
      </c>
      <c r="D20" s="23"/>
      <c r="E20" s="23">
        <f>IF(C15=C20,F20,E21)</f>
        <v>0</v>
      </c>
      <c r="F20" s="23">
        <v>2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2:44" ht="12.75">
      <c r="B21" s="23"/>
      <c r="C21" s="23">
        <v>6</v>
      </c>
      <c r="D21" s="23"/>
      <c r="E21" s="23">
        <f>IF(C15=C21,F21,E22)</f>
        <v>0</v>
      </c>
      <c r="F21" s="23">
        <v>1</v>
      </c>
      <c r="G21" s="23"/>
      <c r="H21" s="23"/>
      <c r="I21" s="23" t="s">
        <v>178</v>
      </c>
      <c r="J21" s="23">
        <f>IF(H9=1,I22,M21)</f>
        <v>20</v>
      </c>
      <c r="K21" s="23"/>
      <c r="L21" s="23" t="s">
        <v>179</v>
      </c>
      <c r="M21" s="23">
        <f>IF(H9=3,L22,O21)</f>
        <v>20</v>
      </c>
      <c r="N21" s="23" t="s">
        <v>180</v>
      </c>
      <c r="O21" s="23">
        <f>IF(H9=4,N22,Q21)</f>
        <v>20</v>
      </c>
      <c r="P21" s="23" t="s">
        <v>181</v>
      </c>
      <c r="Q21" s="23">
        <f>IF(H9=2,P22,20)</f>
        <v>20</v>
      </c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2:44" ht="12.75">
      <c r="B22" s="23"/>
      <c r="C22" s="23">
        <v>7</v>
      </c>
      <c r="D22" s="23"/>
      <c r="E22" s="23">
        <f>IF(C15=C22,F22,E23)</f>
        <v>0</v>
      </c>
      <c r="F22" s="23">
        <v>1</v>
      </c>
      <c r="G22" s="23"/>
      <c r="H22" s="23"/>
      <c r="I22" s="23">
        <f>IF(D9=1,X25,I23)</f>
        <v>20</v>
      </c>
      <c r="J22" s="23"/>
      <c r="K22" s="23"/>
      <c r="L22" s="23">
        <f>IF(D9=1,X26,L23)</f>
        <v>20</v>
      </c>
      <c r="M22" s="23"/>
      <c r="N22" s="23">
        <f>IF(D9=1,X24,N23)</f>
        <v>20</v>
      </c>
      <c r="O22" s="23"/>
      <c r="P22" s="23">
        <f>IF(D9=1,X23,P23)</f>
        <v>20</v>
      </c>
      <c r="Q22" s="23"/>
      <c r="R22" s="23"/>
      <c r="S22" s="23"/>
      <c r="T22" s="23"/>
      <c r="U22" s="23"/>
      <c r="V22" s="23"/>
      <c r="W22" s="23" t="s">
        <v>182</v>
      </c>
      <c r="X22" s="23">
        <v>1</v>
      </c>
      <c r="Y22" s="23">
        <v>2</v>
      </c>
      <c r="Z22" s="23">
        <v>3</v>
      </c>
      <c r="AA22" s="23">
        <v>4</v>
      </c>
      <c r="AB22" s="23">
        <v>5</v>
      </c>
      <c r="AC22" s="23">
        <v>6</v>
      </c>
      <c r="AD22" s="23">
        <v>7</v>
      </c>
      <c r="AE22" s="23">
        <v>8</v>
      </c>
      <c r="AF22" s="23">
        <v>9</v>
      </c>
      <c r="AG22" s="23">
        <v>10</v>
      </c>
      <c r="AH22" s="23">
        <v>11</v>
      </c>
      <c r="AI22" s="23">
        <v>12</v>
      </c>
      <c r="AJ22" s="23">
        <v>13</v>
      </c>
      <c r="AK22" s="23">
        <v>14</v>
      </c>
      <c r="AL22" s="23">
        <v>15</v>
      </c>
      <c r="AM22" s="23">
        <v>16</v>
      </c>
      <c r="AN22" s="23">
        <v>17</v>
      </c>
      <c r="AO22" s="23">
        <v>18</v>
      </c>
      <c r="AP22" s="23">
        <v>19</v>
      </c>
      <c r="AQ22" s="23">
        <v>20</v>
      </c>
      <c r="AR22" s="23"/>
    </row>
    <row r="23" spans="2:44" ht="12.75">
      <c r="B23" s="23"/>
      <c r="C23" s="23">
        <v>8</v>
      </c>
      <c r="D23" s="23"/>
      <c r="E23" s="23">
        <f>IF(C15=C23,F23,E24)</f>
        <v>0</v>
      </c>
      <c r="F23" s="23">
        <v>0</v>
      </c>
      <c r="G23" s="23"/>
      <c r="H23" s="23"/>
      <c r="I23" s="23">
        <f>IF(D9=2,Y25,I24)</f>
        <v>20</v>
      </c>
      <c r="J23" s="23"/>
      <c r="K23" s="23"/>
      <c r="L23" s="23">
        <f>IF(D9=2,Y26,L24)</f>
        <v>20</v>
      </c>
      <c r="M23" s="23"/>
      <c r="N23" s="23">
        <f>IF(D9=2,Y24,N24)</f>
        <v>20</v>
      </c>
      <c r="O23" s="23"/>
      <c r="P23" s="23">
        <f>IF(D9=2,Y23,P24)</f>
        <v>20</v>
      </c>
      <c r="Q23" s="23"/>
      <c r="R23" s="23"/>
      <c r="S23" s="23"/>
      <c r="T23" s="23"/>
      <c r="U23" s="23"/>
      <c r="V23" s="23"/>
      <c r="W23" s="23" t="s">
        <v>183</v>
      </c>
      <c r="X23" s="23">
        <v>20</v>
      </c>
      <c r="Y23" s="23">
        <v>20</v>
      </c>
      <c r="Z23" s="23">
        <v>20</v>
      </c>
      <c r="AA23" s="23">
        <v>18</v>
      </c>
      <c r="AB23" s="23">
        <v>18</v>
      </c>
      <c r="AC23" s="23">
        <v>18</v>
      </c>
      <c r="AD23" s="23">
        <v>16</v>
      </c>
      <c r="AE23" s="23">
        <v>16</v>
      </c>
      <c r="AF23" s="23">
        <v>16</v>
      </c>
      <c r="AG23" s="23">
        <v>14</v>
      </c>
      <c r="AH23" s="23">
        <v>14</v>
      </c>
      <c r="AI23" s="23">
        <v>14</v>
      </c>
      <c r="AJ23" s="23">
        <v>12</v>
      </c>
      <c r="AK23" s="23">
        <v>12</v>
      </c>
      <c r="AL23" s="23">
        <v>12</v>
      </c>
      <c r="AM23" s="23">
        <v>10</v>
      </c>
      <c r="AN23" s="23">
        <v>10</v>
      </c>
      <c r="AO23" s="23">
        <v>10</v>
      </c>
      <c r="AP23" s="23">
        <v>8</v>
      </c>
      <c r="AQ23" s="23">
        <v>8</v>
      </c>
      <c r="AR23" s="23"/>
    </row>
    <row r="24" spans="2:44" ht="12.75">
      <c r="B24" s="23"/>
      <c r="C24" s="23">
        <v>9</v>
      </c>
      <c r="D24" s="23"/>
      <c r="E24" s="23">
        <f>IF(C15=C24,F24,E25)</f>
        <v>0</v>
      </c>
      <c r="F24" s="23">
        <v>0</v>
      </c>
      <c r="G24" s="23"/>
      <c r="H24" s="23"/>
      <c r="I24" s="23">
        <f>IF(D9=3,Z25,I25)</f>
        <v>20</v>
      </c>
      <c r="J24" s="23"/>
      <c r="K24" s="23"/>
      <c r="L24" s="23">
        <f>IF(D9=3,Z26,L25)</f>
        <v>20</v>
      </c>
      <c r="M24" s="23"/>
      <c r="N24" s="23">
        <f>IF(D9=3,Z24,N25)</f>
        <v>20</v>
      </c>
      <c r="O24" s="23"/>
      <c r="P24" s="23">
        <f>IF(D9=3,Z23,P25)</f>
        <v>20</v>
      </c>
      <c r="Q24" s="23"/>
      <c r="R24" s="23"/>
      <c r="S24" s="23"/>
      <c r="T24" s="23"/>
      <c r="U24" s="23"/>
      <c r="V24" s="23"/>
      <c r="W24" s="23" t="s">
        <v>184</v>
      </c>
      <c r="X24" s="23">
        <v>20</v>
      </c>
      <c r="Y24" s="23">
        <v>20</v>
      </c>
      <c r="Z24" s="23">
        <v>19</v>
      </c>
      <c r="AA24" s="23">
        <v>19</v>
      </c>
      <c r="AB24" s="23">
        <v>18</v>
      </c>
      <c r="AC24" s="23">
        <v>18</v>
      </c>
      <c r="AD24" s="23">
        <v>17</v>
      </c>
      <c r="AE24" s="23">
        <v>17</v>
      </c>
      <c r="AF24" s="23">
        <v>16</v>
      </c>
      <c r="AG24" s="23">
        <v>16</v>
      </c>
      <c r="AH24" s="23">
        <v>15</v>
      </c>
      <c r="AI24" s="23">
        <v>15</v>
      </c>
      <c r="AJ24" s="23">
        <v>14</v>
      </c>
      <c r="AK24" s="23">
        <v>14</v>
      </c>
      <c r="AL24" s="23">
        <v>13</v>
      </c>
      <c r="AM24" s="23">
        <v>13</v>
      </c>
      <c r="AN24" s="23">
        <v>12</v>
      </c>
      <c r="AO24" s="23">
        <v>12</v>
      </c>
      <c r="AP24" s="23">
        <v>11</v>
      </c>
      <c r="AQ24" s="23">
        <v>11</v>
      </c>
      <c r="AR24" s="23"/>
    </row>
    <row r="25" spans="2:44" ht="12.75">
      <c r="B25" s="23"/>
      <c r="C25" s="23">
        <v>10</v>
      </c>
      <c r="D25" s="23"/>
      <c r="E25" s="23">
        <f>IF(C15=C25,F25,E26)</f>
        <v>0</v>
      </c>
      <c r="F25" s="23">
        <v>0</v>
      </c>
      <c r="G25" s="23"/>
      <c r="H25" s="23"/>
      <c r="I25" s="23">
        <f>IF(D9=4,AA25,I26)</f>
        <v>20</v>
      </c>
      <c r="J25" s="23"/>
      <c r="K25" s="23"/>
      <c r="L25" s="23">
        <f>IF(D9=4,AA26,L26)</f>
        <v>20</v>
      </c>
      <c r="M25" s="23"/>
      <c r="N25" s="23">
        <f>IF(D9=4,AA24,N26)</f>
        <v>20</v>
      </c>
      <c r="O25" s="23"/>
      <c r="P25" s="23">
        <f>IF(D9=4,AA23,P26)</f>
        <v>20</v>
      </c>
      <c r="Q25" s="23"/>
      <c r="R25" s="23"/>
      <c r="S25" s="23"/>
      <c r="T25" s="23"/>
      <c r="U25" s="23"/>
      <c r="V25" s="23"/>
      <c r="W25" s="23" t="s">
        <v>185</v>
      </c>
      <c r="X25" s="23">
        <v>20</v>
      </c>
      <c r="Y25" s="23">
        <v>19</v>
      </c>
      <c r="Z25" s="23">
        <v>18</v>
      </c>
      <c r="AA25" s="23">
        <v>17</v>
      </c>
      <c r="AB25" s="23">
        <v>16</v>
      </c>
      <c r="AC25" s="23">
        <v>15</v>
      </c>
      <c r="AD25" s="23">
        <v>14</v>
      </c>
      <c r="AE25" s="23">
        <v>13</v>
      </c>
      <c r="AF25" s="23">
        <v>12</v>
      </c>
      <c r="AG25" s="23">
        <v>11</v>
      </c>
      <c r="AH25" s="23">
        <v>10</v>
      </c>
      <c r="AI25" s="23">
        <v>9</v>
      </c>
      <c r="AJ25" s="23">
        <v>8</v>
      </c>
      <c r="AK25" s="23">
        <v>7</v>
      </c>
      <c r="AL25" s="23">
        <v>6</v>
      </c>
      <c r="AM25" s="23">
        <v>5</v>
      </c>
      <c r="AN25" s="23">
        <v>4</v>
      </c>
      <c r="AO25" s="23">
        <v>3</v>
      </c>
      <c r="AP25" s="23">
        <v>2</v>
      </c>
      <c r="AQ25" s="23">
        <v>1</v>
      </c>
      <c r="AR25" s="23"/>
    </row>
    <row r="26" spans="2:44" ht="12.75">
      <c r="B26" s="23"/>
      <c r="C26" s="23">
        <v>11</v>
      </c>
      <c r="D26" s="23"/>
      <c r="E26" s="23">
        <f>IF(C15=C26,F26,E27)</f>
        <v>0</v>
      </c>
      <c r="F26" s="23">
        <v>0</v>
      </c>
      <c r="G26" s="23"/>
      <c r="H26" s="23"/>
      <c r="I26" s="23">
        <f>IF(D9=5,AB25,I27)</f>
        <v>20</v>
      </c>
      <c r="J26" s="23"/>
      <c r="K26" s="23"/>
      <c r="L26" s="23">
        <f>IF(D9=5,AB26,L27)</f>
        <v>20</v>
      </c>
      <c r="M26" s="23"/>
      <c r="N26" s="23">
        <f>IF(D9=5,AB24,N27)</f>
        <v>20</v>
      </c>
      <c r="O26" s="23"/>
      <c r="P26" s="23">
        <f>IF(D9=5,AB23,P27)</f>
        <v>20</v>
      </c>
      <c r="Q26" s="23"/>
      <c r="R26" s="23"/>
      <c r="S26" s="23"/>
      <c r="T26" s="23"/>
      <c r="U26" s="23"/>
      <c r="V26" s="23"/>
      <c r="W26" s="23" t="s">
        <v>186</v>
      </c>
      <c r="X26" s="23">
        <v>20</v>
      </c>
      <c r="Y26" s="23">
        <v>20</v>
      </c>
      <c r="Z26" s="23">
        <v>20</v>
      </c>
      <c r="AA26" s="23">
        <v>19</v>
      </c>
      <c r="AB26" s="23">
        <v>19</v>
      </c>
      <c r="AC26" s="23">
        <v>19</v>
      </c>
      <c r="AD26" s="23">
        <v>18</v>
      </c>
      <c r="AE26" s="23">
        <v>18</v>
      </c>
      <c r="AF26" s="23">
        <v>18</v>
      </c>
      <c r="AG26" s="23">
        <v>17</v>
      </c>
      <c r="AH26" s="23">
        <v>17</v>
      </c>
      <c r="AI26" s="23">
        <v>17</v>
      </c>
      <c r="AJ26" s="23">
        <v>16</v>
      </c>
      <c r="AK26" s="23">
        <v>16</v>
      </c>
      <c r="AL26" s="23">
        <v>16</v>
      </c>
      <c r="AM26" s="23">
        <v>15</v>
      </c>
      <c r="AN26" s="23">
        <v>15</v>
      </c>
      <c r="AO26" s="23">
        <v>15</v>
      </c>
      <c r="AP26" s="23">
        <v>14</v>
      </c>
      <c r="AQ26" s="23">
        <v>14</v>
      </c>
      <c r="AR26" s="23"/>
    </row>
    <row r="27" spans="2:44" ht="12.75">
      <c r="B27" s="23"/>
      <c r="C27" s="23">
        <v>12</v>
      </c>
      <c r="D27" s="23"/>
      <c r="E27" s="23">
        <f>IF(C15=C27,F27,E28)</f>
        <v>0</v>
      </c>
      <c r="F27" s="23">
        <v>0</v>
      </c>
      <c r="G27" s="23"/>
      <c r="H27" s="23"/>
      <c r="I27" s="23">
        <f>IF(D9=6,AC25,I28)</f>
        <v>20</v>
      </c>
      <c r="J27" s="23"/>
      <c r="K27" s="23"/>
      <c r="L27" s="23">
        <f>IF(D9=6,AC26,L28)</f>
        <v>20</v>
      </c>
      <c r="M27" s="23"/>
      <c r="N27" s="23">
        <f>IF(D9=6,AC24,N28)</f>
        <v>20</v>
      </c>
      <c r="O27" s="23"/>
      <c r="P27" s="23">
        <f>IF(D9=6,AC23,P28)</f>
        <v>20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</row>
    <row r="28" spans="2:44" ht="12.75">
      <c r="B28" s="23"/>
      <c r="C28" s="23">
        <v>13</v>
      </c>
      <c r="D28" s="23"/>
      <c r="E28" s="23">
        <f>IF(C15=C28,F28,E29)</f>
        <v>0</v>
      </c>
      <c r="F28" s="23">
        <v>0</v>
      </c>
      <c r="G28" s="23"/>
      <c r="H28" s="23"/>
      <c r="I28" s="23">
        <f>IF(D9=7,AD25,I29)</f>
        <v>20</v>
      </c>
      <c r="J28" s="23"/>
      <c r="K28" s="23"/>
      <c r="L28" s="23">
        <f>IF(D9=7,AD26,L29)</f>
        <v>20</v>
      </c>
      <c r="M28" s="23"/>
      <c r="N28" s="23">
        <f>IF(D9=7,AD24,N29)</f>
        <v>20</v>
      </c>
      <c r="O28" s="23"/>
      <c r="P28" s="23">
        <f>IF(D9=7,AD23,P29)</f>
        <v>20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</row>
    <row r="29" spans="2:44" ht="12.75">
      <c r="B29" s="23"/>
      <c r="C29" s="23">
        <v>14</v>
      </c>
      <c r="D29" s="23"/>
      <c r="E29" s="23">
        <f>IF(C15=C29,F29,E30)</f>
        <v>0</v>
      </c>
      <c r="F29" s="23">
        <v>0</v>
      </c>
      <c r="G29" s="23"/>
      <c r="H29" s="23"/>
      <c r="I29" s="23">
        <f>IF(D9=8,AE25,I30)</f>
        <v>20</v>
      </c>
      <c r="J29" s="23"/>
      <c r="K29" s="23"/>
      <c r="L29" s="23">
        <f>IF(D9=8,AE26,L30)</f>
        <v>20</v>
      </c>
      <c r="M29" s="23"/>
      <c r="N29" s="23">
        <f>IF(D9=8,AE24,N30)</f>
        <v>20</v>
      </c>
      <c r="O29" s="23"/>
      <c r="P29" s="23">
        <f>IF(D9=8,AE23,P30)</f>
        <v>20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</row>
    <row r="30" spans="2:44" ht="12.75">
      <c r="B30" s="23"/>
      <c r="C30" s="23">
        <v>15</v>
      </c>
      <c r="D30" s="23"/>
      <c r="E30" s="23">
        <f>IF(C15=C30,F30,E31)</f>
        <v>0</v>
      </c>
      <c r="F30" s="23">
        <v>0</v>
      </c>
      <c r="G30" s="23"/>
      <c r="H30" s="23"/>
      <c r="I30" s="23">
        <f>IF(D9=9,AF25,I31)</f>
        <v>20</v>
      </c>
      <c r="J30" s="23"/>
      <c r="K30" s="23"/>
      <c r="L30" s="23">
        <f>IF(D9=9,AF26,L31)</f>
        <v>20</v>
      </c>
      <c r="M30" s="23"/>
      <c r="N30" s="23">
        <f>IF(D9=9,AF24,N31)</f>
        <v>20</v>
      </c>
      <c r="O30" s="23"/>
      <c r="P30" s="23">
        <f>IF(E9=9,AF23,P31)</f>
        <v>20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  <row r="31" spans="2:44" ht="12.75">
      <c r="B31" s="23"/>
      <c r="C31" s="23">
        <v>16</v>
      </c>
      <c r="D31" s="23"/>
      <c r="E31" s="23">
        <f>IF(C15=C31,F31,E32)</f>
        <v>0</v>
      </c>
      <c r="F31" s="23">
        <v>0</v>
      </c>
      <c r="G31" s="23"/>
      <c r="H31" s="23"/>
      <c r="I31" s="23">
        <f>IF(D9=10,AG25,I32)</f>
        <v>20</v>
      </c>
      <c r="J31" s="23"/>
      <c r="K31" s="23"/>
      <c r="L31" s="23">
        <f>IF(D9=10,AG26,L32)</f>
        <v>20</v>
      </c>
      <c r="M31" s="23"/>
      <c r="N31" s="23">
        <f>IF(D9=10,AG24,N32)</f>
        <v>20</v>
      </c>
      <c r="O31" s="23"/>
      <c r="P31" s="23">
        <f>IF(D9=10,AG23,P32)</f>
        <v>20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</row>
    <row r="32" spans="2:44" ht="12.75">
      <c r="B32" s="23"/>
      <c r="C32" s="23">
        <v>17</v>
      </c>
      <c r="D32" s="23"/>
      <c r="E32" s="23">
        <f>IF(C15=C32,F32,E33)</f>
        <v>0</v>
      </c>
      <c r="F32" s="23">
        <v>-1</v>
      </c>
      <c r="G32" s="23"/>
      <c r="H32" s="23"/>
      <c r="I32" s="23">
        <f>IF(D9=11,AH25,I33)</f>
        <v>20</v>
      </c>
      <c r="J32" s="23"/>
      <c r="K32" s="23"/>
      <c r="L32" s="23">
        <f>IF(D9=11,AH26,L33)</f>
        <v>20</v>
      </c>
      <c r="M32" s="23"/>
      <c r="N32" s="23">
        <f>IF(D9=11,AH24,N33)</f>
        <v>20</v>
      </c>
      <c r="O32" s="23"/>
      <c r="P32" s="23">
        <f>IF(D9=11,AH23,P33)</f>
        <v>20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</row>
    <row r="33" spans="2:44" ht="12.75">
      <c r="B33" s="23"/>
      <c r="C33" s="23">
        <v>18</v>
      </c>
      <c r="D33" s="23"/>
      <c r="E33" s="23">
        <f>IF(C15=C33,F33,E34)</f>
        <v>0</v>
      </c>
      <c r="F33" s="23">
        <v>-1</v>
      </c>
      <c r="G33" s="23"/>
      <c r="H33" s="23"/>
      <c r="I33" s="23">
        <f>IF(D9=12,AI25,I34)</f>
        <v>20</v>
      </c>
      <c r="J33" s="23"/>
      <c r="K33" s="23"/>
      <c r="L33" s="23">
        <f>IF(D9=12,AI26,L34)</f>
        <v>20</v>
      </c>
      <c r="M33" s="23"/>
      <c r="N33" s="23">
        <f>IF(D9=12,AI24,N34)</f>
        <v>20</v>
      </c>
      <c r="O33" s="23"/>
      <c r="P33" s="23">
        <f>IF(D9=12,AI23,P34)</f>
        <v>20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</row>
    <row r="34" spans="2:44" ht="12.75">
      <c r="B34" s="23"/>
      <c r="C34" s="23" t="s">
        <v>52</v>
      </c>
      <c r="D34" s="23"/>
      <c r="E34" s="23">
        <f>IF(C15=C34,F34,E35)</f>
        <v>0</v>
      </c>
      <c r="F34" s="23">
        <v>-1</v>
      </c>
      <c r="G34" s="23"/>
      <c r="H34" s="23"/>
      <c r="I34" s="23">
        <f>IF(D9=13,AJ25,I35)</f>
        <v>20</v>
      </c>
      <c r="J34" s="23"/>
      <c r="K34" s="23"/>
      <c r="L34" s="23">
        <f>IF(D9=13,AJ26,L35)</f>
        <v>20</v>
      </c>
      <c r="M34" s="23"/>
      <c r="N34" s="23">
        <f>IF(D9=13,AJ24,N35)</f>
        <v>20</v>
      </c>
      <c r="O34" s="23"/>
      <c r="P34" s="23">
        <f>IF(D9=13,AJ23,P35)</f>
        <v>20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</row>
    <row r="35" spans="2:44" ht="12.75">
      <c r="B35" s="23"/>
      <c r="C35" s="23" t="s">
        <v>53</v>
      </c>
      <c r="D35" s="23"/>
      <c r="E35" s="23">
        <f>IF(C15=C35,F35,E36)</f>
        <v>0</v>
      </c>
      <c r="F35" s="23">
        <v>-2</v>
      </c>
      <c r="G35" s="23"/>
      <c r="H35" s="23"/>
      <c r="I35" s="23">
        <f>IF(D9=14,AK25,I36)</f>
        <v>20</v>
      </c>
      <c r="J35" s="23"/>
      <c r="K35" s="23"/>
      <c r="L35" s="23">
        <f>IF(D9=14,AK26,L36)</f>
        <v>20</v>
      </c>
      <c r="M35" s="23"/>
      <c r="N35" s="23">
        <f>IF(D9=14,AK24,N36)</f>
        <v>20</v>
      </c>
      <c r="O35" s="23"/>
      <c r="P35" s="23">
        <f>IF(D9=14,AJ23,P36)</f>
        <v>20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</row>
    <row r="36" spans="2:44" ht="12.75">
      <c r="B36" s="23"/>
      <c r="C36" s="23" t="s">
        <v>54</v>
      </c>
      <c r="D36" s="23"/>
      <c r="E36" s="23">
        <f>IF(C15=C36,F36,E37)</f>
        <v>0</v>
      </c>
      <c r="F36" s="23">
        <v>-2</v>
      </c>
      <c r="G36" s="23"/>
      <c r="H36" s="23"/>
      <c r="I36" s="23">
        <f>IF(D9=15,AL25,I37)</f>
        <v>20</v>
      </c>
      <c r="J36" s="23"/>
      <c r="K36" s="23"/>
      <c r="L36" s="23">
        <f>IF(D9=15,AL26,L37)</f>
        <v>20</v>
      </c>
      <c r="M36" s="23"/>
      <c r="N36" s="23">
        <f>IF(D9=15,AL24,N37)</f>
        <v>20</v>
      </c>
      <c r="O36" s="23"/>
      <c r="P36" s="23">
        <f>IF(D9=15,AL23,P37)</f>
        <v>20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</row>
    <row r="37" spans="2:44" ht="12.75">
      <c r="B37" s="23"/>
      <c r="C37" s="23" t="s">
        <v>55</v>
      </c>
      <c r="D37" s="23"/>
      <c r="E37" s="23">
        <f>IF(C15=C37,F37,E38)</f>
        <v>0</v>
      </c>
      <c r="F37" s="23">
        <v>-2</v>
      </c>
      <c r="G37" s="23"/>
      <c r="H37" s="23"/>
      <c r="I37" s="23">
        <f>IF(D9=16,AM25,I38)</f>
        <v>20</v>
      </c>
      <c r="J37" s="23"/>
      <c r="K37" s="23"/>
      <c r="L37" s="23">
        <f>IF(D9=16,AM26,L38)</f>
        <v>20</v>
      </c>
      <c r="M37" s="23"/>
      <c r="N37" s="23">
        <f>IF(D9=16,AM24,N38)</f>
        <v>20</v>
      </c>
      <c r="O37" s="23"/>
      <c r="P37" s="23">
        <f>IF(D9=16,AM23,P38)</f>
        <v>20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</row>
    <row r="38" spans="2:44" ht="12.75">
      <c r="B38" s="23"/>
      <c r="C38" s="23" t="s">
        <v>56</v>
      </c>
      <c r="D38" s="23"/>
      <c r="E38" s="23">
        <f>IF(C15=C38,F38,E39)</f>
        <v>0</v>
      </c>
      <c r="F38" s="23">
        <v>-3</v>
      </c>
      <c r="G38" s="23"/>
      <c r="H38" s="23"/>
      <c r="I38" s="23">
        <f>IF(D9=17,AN25,I39)</f>
        <v>20</v>
      </c>
      <c r="J38" s="23"/>
      <c r="K38" s="23"/>
      <c r="L38" s="23">
        <f>IF(D9=17,AN26,L39)</f>
        <v>20</v>
      </c>
      <c r="M38" s="23"/>
      <c r="N38" s="23">
        <f>IF(D9=17,AN24,N39)</f>
        <v>20</v>
      </c>
      <c r="O38" s="23"/>
      <c r="P38" s="23">
        <f>IF(D9=17,AN23,P39)</f>
        <v>20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</row>
    <row r="39" spans="2:44" ht="12.75">
      <c r="B39" s="23"/>
      <c r="C39" s="23">
        <v>19</v>
      </c>
      <c r="D39" s="23"/>
      <c r="E39" s="23">
        <f>IF(C15=C39,F39,E40)</f>
        <v>0</v>
      </c>
      <c r="F39" s="23">
        <v>-3</v>
      </c>
      <c r="G39" s="23"/>
      <c r="H39" s="23"/>
      <c r="I39" s="23">
        <f>IF(D9=18,AO25,I40)</f>
        <v>20</v>
      </c>
      <c r="J39" s="23"/>
      <c r="K39" s="23"/>
      <c r="L39" s="23">
        <f>IF(D9=18,AO26,L40)</f>
        <v>20</v>
      </c>
      <c r="M39" s="23"/>
      <c r="N39" s="23">
        <f>IF(D9=18,AO24,N40)</f>
        <v>20</v>
      </c>
      <c r="O39" s="23"/>
      <c r="P39" s="23">
        <f>IF(D9=18,AO23,P40)</f>
        <v>20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</row>
    <row r="40" spans="2:44" ht="12.75">
      <c r="B40" s="23"/>
      <c r="C40" s="23">
        <v>20</v>
      </c>
      <c r="D40" s="23"/>
      <c r="E40" s="23">
        <f>IF(C15=C40,F40,E41)</f>
        <v>0</v>
      </c>
      <c r="F40" s="23">
        <v>-3</v>
      </c>
      <c r="G40" s="23"/>
      <c r="H40" s="23"/>
      <c r="I40" s="23">
        <f>IF(D9=19,AP25,I41)</f>
        <v>20</v>
      </c>
      <c r="J40" s="23"/>
      <c r="K40" s="23"/>
      <c r="L40" s="23">
        <f>IF(D9=19,AP26,L41)</f>
        <v>20</v>
      </c>
      <c r="M40" s="23"/>
      <c r="N40" s="23">
        <f>IF(D9=19,AP24,N41)</f>
        <v>20</v>
      </c>
      <c r="O40" s="23"/>
      <c r="P40" s="23">
        <f>IF(D9=19,AP23,P41)</f>
        <v>20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</row>
    <row r="41" spans="2:44" ht="12.75">
      <c r="B41" s="23"/>
      <c r="C41" s="23">
        <v>21</v>
      </c>
      <c r="D41" s="23"/>
      <c r="E41" s="23">
        <f>IF(C15=C41,F41,E42)</f>
        <v>0</v>
      </c>
      <c r="F41" s="23">
        <v>-4</v>
      </c>
      <c r="G41" s="23"/>
      <c r="H41" s="23"/>
      <c r="I41" s="23">
        <f>IF(D9=20,AQ25,20)</f>
        <v>20</v>
      </c>
      <c r="J41" s="23"/>
      <c r="K41" s="23"/>
      <c r="L41" s="23">
        <f>IF(D9=20,AQ26,20)</f>
        <v>20</v>
      </c>
      <c r="M41" s="23"/>
      <c r="N41" s="23">
        <f>IF(D9=20,AQ24,20)</f>
        <v>20</v>
      </c>
      <c r="O41" s="23"/>
      <c r="P41" s="23">
        <f>IF(D9=20,AQ23,20)</f>
        <v>20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</row>
    <row r="42" spans="2:44" ht="12.75">
      <c r="B42" s="23"/>
      <c r="C42" s="23">
        <v>22</v>
      </c>
      <c r="D42" s="23"/>
      <c r="E42" s="23">
        <f>IF(C15=C42,F42,E43)</f>
        <v>0</v>
      </c>
      <c r="F42" s="23">
        <v>-4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</row>
    <row r="43" spans="2:44" ht="12.75">
      <c r="B43" s="23"/>
      <c r="C43" s="23">
        <v>23</v>
      </c>
      <c r="D43" s="23"/>
      <c r="E43" s="23">
        <f>IF(C15=C43,F43,E44)</f>
        <v>0</v>
      </c>
      <c r="F43" s="23">
        <v>-5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</row>
    <row r="44" spans="2:44" ht="12.75">
      <c r="B44" s="23"/>
      <c r="C44" s="23">
        <v>24</v>
      </c>
      <c r="D44" s="23"/>
      <c r="E44" s="23">
        <f>IF(C15=C44,F44,E45)</f>
        <v>0</v>
      </c>
      <c r="F44" s="23">
        <v>-6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</row>
    <row r="45" spans="2:44" ht="12.75">
      <c r="B45" s="23"/>
      <c r="C45" s="23">
        <v>25</v>
      </c>
      <c r="D45" s="23"/>
      <c r="E45" s="23">
        <f>IF(C15=C45,F45,E46)</f>
        <v>0</v>
      </c>
      <c r="F45" s="23">
        <v>-7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</row>
    <row r="46" spans="2:44" ht="12.7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2:44" ht="12.7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</row>
    <row r="48" spans="2:44" ht="12.7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</row>
  </sheetData>
  <mergeCells count="7">
    <mergeCell ref="D13:E13"/>
    <mergeCell ref="D14:E14"/>
    <mergeCell ref="C15:D15"/>
    <mergeCell ref="D7:E7"/>
    <mergeCell ref="D10:E10"/>
    <mergeCell ref="D11:E11"/>
    <mergeCell ref="D12:E1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M36"/>
  <sheetViews>
    <sheetView workbookViewId="0" topLeftCell="A3">
      <selection activeCell="A13" sqref="A13"/>
    </sheetView>
  </sheetViews>
  <sheetFormatPr defaultColWidth="9.140625" defaultRowHeight="12.75"/>
  <cols>
    <col min="1" max="1" width="17.7109375" style="0" customWidth="1"/>
    <col min="5" max="5" width="16.28125" style="0" customWidth="1"/>
  </cols>
  <sheetData>
    <row r="2" spans="1:13" ht="12.75">
      <c r="A2" s="4" t="s">
        <v>260</v>
      </c>
      <c r="C2" t="s">
        <v>221</v>
      </c>
      <c r="G2" t="s">
        <v>242</v>
      </c>
      <c r="M2" t="s">
        <v>253</v>
      </c>
    </row>
    <row r="3" spans="1:13" ht="12.75">
      <c r="A3" s="4" t="s">
        <v>231</v>
      </c>
      <c r="C3" t="s">
        <v>222</v>
      </c>
      <c r="F3">
        <f>IF(A12=5,G3,F15)</f>
      </c>
      <c r="G3" t="s">
        <v>243</v>
      </c>
      <c r="L3">
        <f>IF(A12=8,M3,L15)</f>
      </c>
      <c r="M3" t="s">
        <v>243</v>
      </c>
    </row>
    <row r="4" spans="1:13" ht="12.75">
      <c r="A4" s="4" t="s">
        <v>263</v>
      </c>
      <c r="C4" t="s">
        <v>223</v>
      </c>
      <c r="F4">
        <f>IF(A12=5,G4,F16)</f>
      </c>
      <c r="G4" t="s">
        <v>223</v>
      </c>
      <c r="L4">
        <f>IF(A12=8,M4,L16)</f>
      </c>
      <c r="M4" t="s">
        <v>223</v>
      </c>
    </row>
    <row r="5" spans="1:13" ht="12.75">
      <c r="A5" s="4" t="s">
        <v>261</v>
      </c>
      <c r="C5" t="s">
        <v>224</v>
      </c>
      <c r="F5">
        <f>IF(A12=5,G5,F17)</f>
      </c>
      <c r="G5" t="s">
        <v>224</v>
      </c>
      <c r="L5">
        <f>IF(A12=8,M5,L17)</f>
      </c>
      <c r="M5" t="s">
        <v>224</v>
      </c>
    </row>
    <row r="6" spans="1:13" ht="12.75">
      <c r="A6" s="4" t="s">
        <v>248</v>
      </c>
      <c r="C6" t="s">
        <v>225</v>
      </c>
      <c r="F6">
        <f>IF(A12=5,G6,F18)</f>
      </c>
      <c r="G6" t="s">
        <v>244</v>
      </c>
      <c r="L6">
        <f>IF(A12=8,M6,L18)</f>
      </c>
      <c r="M6" t="s">
        <v>244</v>
      </c>
    </row>
    <row r="7" spans="1:13" ht="12.75">
      <c r="A7" s="4" t="s">
        <v>264</v>
      </c>
      <c r="C7" t="s">
        <v>226</v>
      </c>
      <c r="F7">
        <f>IF(A12=5,G7,F19)</f>
      </c>
      <c r="G7" t="s">
        <v>226</v>
      </c>
      <c r="L7">
        <f>IF(A12=8,M7,L19)</f>
      </c>
      <c r="M7" t="s">
        <v>226</v>
      </c>
    </row>
    <row r="8" spans="1:13" ht="12.75">
      <c r="A8" s="4" t="s">
        <v>262</v>
      </c>
      <c r="C8" t="s">
        <v>227</v>
      </c>
      <c r="F8">
        <f>IF(A12=5,G8,F20)</f>
      </c>
      <c r="G8" t="s">
        <v>227</v>
      </c>
      <c r="L8">
        <f>IF(A12=8,M8,L20)</f>
      </c>
      <c r="M8" t="s">
        <v>227</v>
      </c>
    </row>
    <row r="9" spans="1:13" ht="12.75">
      <c r="A9" s="4" t="s">
        <v>257</v>
      </c>
      <c r="C9" t="s">
        <v>228</v>
      </c>
      <c r="F9">
        <f>IF(A12=5,G9,F21)</f>
      </c>
      <c r="G9" t="s">
        <v>245</v>
      </c>
      <c r="L9">
        <f>IF(A12=8,M9,L21)</f>
      </c>
      <c r="M9" t="s">
        <v>254</v>
      </c>
    </row>
    <row r="10" spans="1:13" ht="12.75">
      <c r="A10" s="4" t="s">
        <v>265</v>
      </c>
      <c r="C10" t="s">
        <v>229</v>
      </c>
      <c r="F10">
        <f>IF(A12=5,G10,F22)</f>
      </c>
      <c r="G10" t="s">
        <v>246</v>
      </c>
      <c r="L10">
        <f>IF(A12=8,M10,L22)</f>
      </c>
      <c r="M10" t="s">
        <v>255</v>
      </c>
    </row>
    <row r="11" spans="1:13" ht="12.75">
      <c r="A11" s="4"/>
      <c r="C11" t="s">
        <v>230</v>
      </c>
      <c r="F11">
        <f>IF(A12=5,G11,F23)</f>
      </c>
      <c r="G11" t="s">
        <v>247</v>
      </c>
      <c r="L11">
        <f>IF(A12=8,M11,L23)</f>
      </c>
      <c r="M11" t="s">
        <v>256</v>
      </c>
    </row>
    <row r="12" spans="1:12" ht="12.75">
      <c r="A12" s="4">
        <v>1</v>
      </c>
      <c r="L12">
        <f>IF(A12=8,"",L24)</f>
      </c>
    </row>
    <row r="13" ht="12.75">
      <c r="A13" s="4"/>
    </row>
    <row r="14" spans="1:13" ht="12.75">
      <c r="A14" s="4">
        <f>IF(A12=2,A2,A15)</f>
      </c>
      <c r="C14" t="s">
        <v>231</v>
      </c>
      <c r="G14" t="s">
        <v>248</v>
      </c>
      <c r="M14" t="s">
        <v>257</v>
      </c>
    </row>
    <row r="15" spans="1:13" ht="12.75">
      <c r="A15" s="4">
        <f>IF(A12=3,A3,A16)</f>
      </c>
      <c r="B15">
        <f>IF(A12=3,C15,B27)</f>
      </c>
      <c r="C15" t="s">
        <v>222</v>
      </c>
      <c r="F15">
        <f>IF(A12=6,G15,F27)</f>
      </c>
      <c r="G15" t="s">
        <v>249</v>
      </c>
      <c r="L15">
        <f>IF(A12=9,M15,L27)</f>
      </c>
      <c r="M15" t="s">
        <v>249</v>
      </c>
    </row>
    <row r="16" spans="1:13" ht="12.75">
      <c r="A16" s="4">
        <f>IF(A12=4,A4,A17)</f>
      </c>
      <c r="B16">
        <f>IF(A12=3,C16,B28)</f>
      </c>
      <c r="C16" t="s">
        <v>232</v>
      </c>
      <c r="F16">
        <f>IF(A12=6,G16,F28)</f>
      </c>
      <c r="G16" t="s">
        <v>232</v>
      </c>
      <c r="L16">
        <f>IF(A12=9,M16,L28)</f>
      </c>
      <c r="M16" t="s">
        <v>232</v>
      </c>
    </row>
    <row r="17" spans="1:13" ht="12.75">
      <c r="A17" s="4">
        <f>IF(A12=5,A5,A18)</f>
      </c>
      <c r="B17">
        <f>IF(A12=3,C17,B29)</f>
      </c>
      <c r="C17" t="s">
        <v>233</v>
      </c>
      <c r="F17">
        <f>IF(A12=6,G17,F29)</f>
      </c>
      <c r="G17" t="s">
        <v>234</v>
      </c>
      <c r="L17">
        <f>IF(A12=9,M17,L29)</f>
      </c>
      <c r="M17" t="s">
        <v>234</v>
      </c>
    </row>
    <row r="18" spans="1:13" ht="12.75">
      <c r="A18" s="4">
        <f>IF(A12=6,A6,A19)</f>
      </c>
      <c r="B18">
        <f>IF(A12=3,C18,B30)</f>
      </c>
      <c r="C18" t="s">
        <v>234</v>
      </c>
      <c r="F18">
        <f>IF(A12=6,G18,F30)</f>
      </c>
      <c r="G18" t="s">
        <v>250</v>
      </c>
      <c r="L18">
        <f>IF(A12=9,M18,L30)</f>
      </c>
      <c r="M18" t="s">
        <v>258</v>
      </c>
    </row>
    <row r="19" spans="1:13" ht="12.75">
      <c r="A19" s="4">
        <f>IF(A12=7,A7,A20)</f>
      </c>
      <c r="B19">
        <f>IF(A12=3,C19,B31)</f>
      </c>
      <c r="C19" t="s">
        <v>235</v>
      </c>
      <c r="F19">
        <f>IF(A12=6,G19,F31)</f>
      </c>
      <c r="G19" t="s">
        <v>235</v>
      </c>
      <c r="L19">
        <f>IF(A12=9,M19,L31)</f>
      </c>
      <c r="M19" t="s">
        <v>235</v>
      </c>
    </row>
    <row r="20" spans="1:13" ht="12.75">
      <c r="A20" s="4">
        <f>IF(A12=8,A8,A21)</f>
      </c>
      <c r="B20">
        <f>IF(A12=3,C20,B32)</f>
      </c>
      <c r="C20" t="s">
        <v>236</v>
      </c>
      <c r="F20">
        <f>IF(A12=6,G20,F32)</f>
      </c>
      <c r="G20" t="s">
        <v>236</v>
      </c>
      <c r="L20">
        <f>IF(A12=9,M20,L32)</f>
      </c>
      <c r="M20" t="s">
        <v>236</v>
      </c>
    </row>
    <row r="21" spans="1:13" ht="12.75">
      <c r="A21" s="4">
        <f>IF(A12=9,A9,A22)</f>
      </c>
      <c r="B21">
        <f>IF(A12=3,C21,B33)</f>
      </c>
      <c r="C21" t="s">
        <v>228</v>
      </c>
      <c r="F21">
        <f>IF(A12=6,G21,F33)</f>
      </c>
      <c r="G21" t="s">
        <v>245</v>
      </c>
      <c r="L21">
        <f>IF(A12=9,M21,L33)</f>
      </c>
      <c r="M21" t="s">
        <v>254</v>
      </c>
    </row>
    <row r="22" spans="1:13" ht="12.75">
      <c r="A22" s="4">
        <f>IF(A12=10,A10,"")</f>
      </c>
      <c r="B22">
        <f>IF(A12=3,C22,B34)</f>
      </c>
      <c r="C22" t="s">
        <v>229</v>
      </c>
      <c r="F22">
        <f>IF(A12=6,G22,F34)</f>
      </c>
      <c r="G22" t="s">
        <v>246</v>
      </c>
      <c r="L22">
        <f>IF(A12=9,M22,L34)</f>
      </c>
      <c r="M22" t="s">
        <v>255</v>
      </c>
    </row>
    <row r="23" spans="2:13" ht="12.75">
      <c r="B23">
        <f>IF(A12=3,C23,B35)</f>
      </c>
      <c r="C23" t="s">
        <v>230</v>
      </c>
      <c r="F23">
        <f>IF(A12=6,G23,F35)</f>
      </c>
      <c r="G23" t="s">
        <v>247</v>
      </c>
      <c r="L23">
        <f>IF(A12=9,M23,L35)</f>
      </c>
      <c r="M23" t="s">
        <v>256</v>
      </c>
    </row>
    <row r="24" ht="12.75">
      <c r="L24">
        <f>IF(A12=9,M24,L36)</f>
      </c>
    </row>
    <row r="26" spans="3:13" ht="12.75">
      <c r="C26" t="s">
        <v>237</v>
      </c>
      <c r="G26" t="s">
        <v>251</v>
      </c>
      <c r="M26" t="s">
        <v>259</v>
      </c>
    </row>
    <row r="27" spans="2:13" ht="12.75">
      <c r="B27">
        <f>IF(A12=4,C27,F3)</f>
      </c>
      <c r="C27" t="s">
        <v>238</v>
      </c>
      <c r="F27">
        <f>IF(A12=7,G27,L3)</f>
      </c>
      <c r="G27" t="s">
        <v>252</v>
      </c>
      <c r="L27">
        <f>IF(A12=10,M27,"")</f>
      </c>
      <c r="M27" t="s">
        <v>252</v>
      </c>
    </row>
    <row r="28" spans="2:13" ht="12.75">
      <c r="B28">
        <f>IF(A12=4,C28,F4)</f>
      </c>
      <c r="C28" t="s">
        <v>239</v>
      </c>
      <c r="F28">
        <f>IF(A12=7,G28,L4)</f>
      </c>
      <c r="G28" t="s">
        <v>239</v>
      </c>
      <c r="L28">
        <f>IF(A12=10,M28,"")</f>
      </c>
      <c r="M28" t="s">
        <v>239</v>
      </c>
    </row>
    <row r="29" spans="2:13" ht="12.75">
      <c r="B29">
        <f>IF(A12=4,C29,F5)</f>
      </c>
      <c r="C29" t="s">
        <v>234</v>
      </c>
      <c r="F29">
        <f>IF(A12=7,G29,L5)</f>
      </c>
      <c r="G29" t="s">
        <v>234</v>
      </c>
      <c r="L29">
        <f>IF(A12=10,M29,"")</f>
      </c>
      <c r="M29" t="s">
        <v>234</v>
      </c>
    </row>
    <row r="30" spans="2:13" ht="12.75">
      <c r="B30">
        <f>IF(A12=4,C30,F6)</f>
      </c>
      <c r="C30" t="s">
        <v>233</v>
      </c>
      <c r="F30">
        <f>IF(A12=7,G30,L6)</f>
      </c>
      <c r="G30" t="s">
        <v>233</v>
      </c>
      <c r="L30">
        <f>IF(A12=10,M30,"")</f>
      </c>
      <c r="M30" t="s">
        <v>258</v>
      </c>
    </row>
    <row r="31" spans="2:13" ht="12.75">
      <c r="B31">
        <f>IF(A12=4,C31,F7)</f>
      </c>
      <c r="C31" t="s">
        <v>240</v>
      </c>
      <c r="F31">
        <f>IF(A12=7,G31,L7)</f>
      </c>
      <c r="G31" t="s">
        <v>240</v>
      </c>
      <c r="L31">
        <f>IF(A12=10,M31,"")</f>
      </c>
      <c r="M31" t="s">
        <v>240</v>
      </c>
    </row>
    <row r="32" spans="2:13" ht="12.75">
      <c r="B32">
        <f>IF(A12=4,C32,F8)</f>
      </c>
      <c r="C32" t="s">
        <v>241</v>
      </c>
      <c r="F32">
        <f>IF(A12=7,G32,L8)</f>
      </c>
      <c r="G32" t="s">
        <v>241</v>
      </c>
      <c r="L32">
        <f>IF(A12=10,M32,"")</f>
      </c>
      <c r="M32" t="s">
        <v>241</v>
      </c>
    </row>
    <row r="33" spans="2:13" ht="12.75">
      <c r="B33">
        <f>IF(A12=4,C33,F9)</f>
      </c>
      <c r="C33" t="s">
        <v>228</v>
      </c>
      <c r="F33">
        <f>IF(A12=7,G33,L9)</f>
      </c>
      <c r="G33" t="s">
        <v>245</v>
      </c>
      <c r="L33">
        <f>IF(A12=10,M33,"")</f>
      </c>
      <c r="M33" t="s">
        <v>254</v>
      </c>
    </row>
    <row r="34" spans="2:13" ht="12.75">
      <c r="B34">
        <f>IF(A12=4,C34,F10)</f>
      </c>
      <c r="C34" t="s">
        <v>229</v>
      </c>
      <c r="F34">
        <f>IF(A12=7,G34,L10)</f>
      </c>
      <c r="G34" t="s">
        <v>246</v>
      </c>
      <c r="L34">
        <f>IF(A12=10,M34,"")</f>
      </c>
      <c r="M34" t="s">
        <v>255</v>
      </c>
    </row>
    <row r="35" spans="2:13" ht="12.75">
      <c r="B35">
        <f>IF(A12=4,C35,F11)</f>
      </c>
      <c r="C35" t="s">
        <v>230</v>
      </c>
      <c r="F35">
        <f>IF(A12=7,G35,L11)</f>
      </c>
      <c r="G35" t="s">
        <v>247</v>
      </c>
      <c r="L35">
        <f>IF(A12=10,M35,"")</f>
      </c>
      <c r="M35" t="s">
        <v>256</v>
      </c>
    </row>
    <row r="36" ht="12.75">
      <c r="L36">
        <f>IF(A12=10,"","")</f>
      </c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Damiano PHB_Section 1_Form-S1-1</dc:title>
  <dc:subject>Player Character Sheet</dc:subject>
  <dc:creator>David Flinn</dc:creator>
  <cp:keywords/>
  <dc:description>Revision 1; 2005</dc:description>
  <cp:lastModifiedBy>K. G. Larabee</cp:lastModifiedBy>
  <cp:lastPrinted>2005-06-06T23:53:44Z</cp:lastPrinted>
  <dcterms:created xsi:type="dcterms:W3CDTF">1998-12-04T18:15:59Z</dcterms:created>
  <dcterms:modified xsi:type="dcterms:W3CDTF">2005-06-06T23:57:11Z</dcterms:modified>
  <cp:category/>
  <cp:version/>
  <cp:contentType/>
  <cp:contentStatus/>
</cp:coreProperties>
</file>